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24226"/>
  <mc:AlternateContent xmlns:mc="http://schemas.openxmlformats.org/markup-compatibility/2006">
    <mc:Choice Requires="x15">
      <x15ac:absPath xmlns:x15ac="http://schemas.microsoft.com/office/spreadsheetml/2010/11/ac" url="C:\Users\USER\Desktop\EDOS 2023\Intranet EDOS\VIVIENDA Y URBANISMO\Otros documentos\"/>
    </mc:Choice>
  </mc:AlternateContent>
  <xr:revisionPtr revIDLastSave="0" documentId="8_{9D5A37E3-201A-4A69-9381-3D6C6B259F6C}" xr6:coauthVersionLast="47" xr6:coauthVersionMax="47" xr10:uidLastSave="{00000000-0000-0000-0000-000000000000}"/>
  <bookViews>
    <workbookView xWindow="-120" yWindow="-120" windowWidth="20730" windowHeight="11160" tabRatio="882" activeTab="1" xr2:uid="{00000000-000D-0000-FFFF-FFFF00000000}"/>
  </bookViews>
  <sheets>
    <sheet name="Ins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6" i="1" l="1"/>
  <c r="AB16" i="1" s="1"/>
  <c r="AA16" i="1" s="1"/>
  <c r="T16" i="1"/>
  <c r="X16" i="1" s="1"/>
  <c r="Q13" i="1"/>
  <c r="T13" i="1"/>
  <c r="AB13" i="1"/>
  <c r="AA13" i="1" s="1"/>
  <c r="X13" i="1" l="1"/>
  <c r="Z13" i="1" s="1"/>
  <c r="Z16" i="1"/>
  <c r="Y16" i="1"/>
  <c r="AC16" i="1" s="1"/>
  <c r="Y13" i="1" l="1"/>
  <c r="AC13" i="1" s="1"/>
  <c r="Q10" i="1"/>
  <c r="T10" i="1"/>
  <c r="Q11" i="1"/>
  <c r="T11" i="1"/>
  <c r="Q12" i="1"/>
  <c r="T12" i="1"/>
  <c r="Q14" i="1"/>
  <c r="T14" i="1"/>
  <c r="Q15" i="1"/>
  <c r="T15" i="1"/>
  <c r="H10" i="1"/>
  <c r="I10" i="1" s="1"/>
  <c r="K11" i="1"/>
  <c r="X10" i="1" l="1"/>
  <c r="Y10" i="1" s="1"/>
  <c r="Z10" i="1" l="1"/>
  <c r="X11" i="1" s="1"/>
  <c r="Y11" i="1" s="1"/>
  <c r="Z11" i="1" l="1"/>
  <c r="K14" i="1"/>
  <c r="F221" i="13" l="1"/>
  <c r="F211" i="13"/>
  <c r="F212" i="13"/>
  <c r="F213" i="13"/>
  <c r="F214" i="13"/>
  <c r="F215" i="13"/>
  <c r="F216" i="13"/>
  <c r="F217" i="13"/>
  <c r="F218" i="13"/>
  <c r="F219" i="13"/>
  <c r="F220" i="13"/>
  <c r="F210" i="13"/>
  <c r="B221" i="13" a="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H15" i="1"/>
  <c r="I15" i="1" s="1"/>
  <c r="X15" i="1" s="1"/>
  <c r="H12" i="1"/>
  <c r="Z15" i="1" l="1"/>
  <c r="Y15" i="1"/>
  <c r="I12" i="1"/>
  <c r="X12" i="1" s="1"/>
  <c r="Z12" i="1" l="1"/>
  <c r="X14" i="1" s="1"/>
  <c r="Y12"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Z14" i="1" l="1"/>
  <c r="Y14" i="1"/>
  <c r="AB33" i="19" l="1"/>
  <c r="V13" i="19"/>
  <c r="AH23" i="19"/>
  <c r="J23" i="19"/>
  <c r="AB43" i="19"/>
  <c r="P43" i="19"/>
  <c r="AB53" i="19"/>
  <c r="V33" i="19"/>
  <c r="P13" i="19"/>
  <c r="J43" i="19"/>
  <c r="V23" i="19"/>
  <c r="J53" i="19"/>
  <c r="AH43" i="19"/>
  <c r="AH13" i="19"/>
  <c r="P53" i="19"/>
  <c r="V43" i="19"/>
  <c r="J13" i="19"/>
  <c r="P33" i="19"/>
  <c r="J33" i="19"/>
  <c r="V53" i="19"/>
  <c r="AH33" i="19"/>
  <c r="AB23" i="19"/>
  <c r="AH53" i="19"/>
  <c r="P23" i="19"/>
  <c r="AB13" i="19"/>
  <c r="K35" i="19" l="1"/>
  <c r="AC25" i="19"/>
  <c r="K45" i="19"/>
  <c r="AI45" i="19"/>
  <c r="W45" i="19"/>
  <c r="Q35" i="19"/>
  <c r="K55" i="19"/>
  <c r="AC15" i="19"/>
  <c r="Q15" i="19"/>
  <c r="AC35" i="19"/>
  <c r="AI35" i="19"/>
  <c r="Q55" i="19"/>
  <c r="AI25" i="19"/>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R40" i="19" l="1"/>
  <c r="AD10" i="19"/>
  <c r="X40" i="19"/>
  <c r="AJ10" i="19"/>
  <c r="R50" i="19"/>
  <c r="X10" i="19"/>
  <c r="R30" i="19"/>
  <c r="L10" i="19"/>
  <c r="L50" i="19"/>
  <c r="AJ20" i="19"/>
  <c r="AJ40" i="19"/>
  <c r="AD30" i="19"/>
  <c r="R20" i="19"/>
  <c r="AD50" i="19"/>
  <c r="AJ30" i="19"/>
  <c r="AJ50" i="19"/>
  <c r="X30" i="19"/>
  <c r="AD20" i="19"/>
  <c r="L40" i="19"/>
  <c r="X50" i="19"/>
  <c r="X20" i="19"/>
  <c r="AD40" i="19"/>
  <c r="R10" i="19"/>
  <c r="L30" i="19"/>
  <c r="L20" i="19"/>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J46" i="19"/>
  <c r="AD46" i="19"/>
  <c r="L36" i="19"/>
  <c r="X16" i="19"/>
  <c r="AJ26" i="19"/>
  <c r="L46" i="19"/>
  <c r="X6" i="19"/>
  <c r="R36" i="19"/>
  <c r="X36" i="19"/>
  <c r="R6" i="19"/>
  <c r="AJ6" i="19"/>
  <c r="AD36" i="19"/>
  <c r="R46" i="19"/>
  <c r="AD26" i="19"/>
  <c r="L16" i="19"/>
  <c r="AD16" i="19"/>
  <c r="X46" i="19"/>
  <c r="X26" i="19"/>
  <c r="AJ36" i="19"/>
  <c r="R26" i="19"/>
  <c r="AD6" i="19"/>
  <c r="L6" i="19"/>
  <c r="L26" i="19"/>
  <c r="R16" i="19"/>
  <c r="AJ16"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G39" i="19" l="1"/>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K10" i="1" l="1"/>
  <c r="L10" i="1" s="1"/>
  <c r="K15" i="1"/>
  <c r="L15" i="1" s="1"/>
  <c r="K12" i="1"/>
  <c r="L12" i="1" s="1"/>
  <c r="M10" i="1" l="1"/>
  <c r="AB10" i="1" s="1"/>
  <c r="N10" i="1"/>
  <c r="X6" i="18"/>
  <c r="AJ30" i="18"/>
  <c r="R22" i="18"/>
  <c r="L6" i="18"/>
  <c r="R30" i="18"/>
  <c r="X22" i="18"/>
  <c r="X38" i="18"/>
  <c r="AD38" i="18"/>
  <c r="N12" i="1"/>
  <c r="AD22" i="18"/>
  <c r="M12" i="1"/>
  <c r="AB12"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L32" i="18"/>
  <c r="X8" i="18"/>
  <c r="X24" i="18"/>
  <c r="AJ8" i="18"/>
  <c r="R40" i="18"/>
  <c r="L40" i="18"/>
  <c r="X16" i="18"/>
  <c r="L24" i="18"/>
  <c r="AJ24" i="18"/>
  <c r="X32" i="18"/>
  <c r="AJ40" i="18"/>
  <c r="R16" i="18"/>
  <c r="AD40" i="18"/>
  <c r="AD32" i="18"/>
  <c r="AD16" i="18"/>
  <c r="J42" i="18"/>
  <c r="P34" i="18"/>
  <c r="AB18" i="18"/>
  <c r="AB42" i="18"/>
  <c r="AH34" i="18"/>
  <c r="P10" i="18"/>
  <c r="V34" i="18"/>
  <c r="P42" i="18"/>
  <c r="V42" i="18"/>
  <c r="AH42" i="18"/>
  <c r="AB26" i="18"/>
  <c r="AH26" i="18"/>
  <c r="V26" i="18"/>
  <c r="AB34" i="18"/>
  <c r="V10" i="18"/>
  <c r="AH18" i="18"/>
  <c r="J34" i="18"/>
  <c r="J10" i="18"/>
  <c r="AB10" i="18"/>
  <c r="J18" i="18"/>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T14" i="18"/>
  <c r="AL38" i="18"/>
  <c r="N14" i="18"/>
  <c r="Z6" i="18"/>
  <c r="T38" i="18"/>
  <c r="T22" i="18"/>
  <c r="AL14" i="18"/>
  <c r="N22" i="18"/>
  <c r="N15" i="1"/>
  <c r="AF22" i="18"/>
  <c r="N6" i="18"/>
  <c r="AF6" i="18"/>
  <c r="AF38" i="18"/>
  <c r="M15" i="1"/>
  <c r="AB15" i="1" s="1"/>
  <c r="N38" i="18"/>
  <c r="AL30" i="18"/>
  <c r="AL22" i="18"/>
  <c r="T6" i="18"/>
  <c r="AF14" i="18"/>
  <c r="AF30" i="18"/>
  <c r="Z22" i="18"/>
  <c r="T30" i="18"/>
  <c r="Z30" i="18"/>
  <c r="AL6" i="18"/>
  <c r="Z14" i="18"/>
  <c r="Z38" i="18"/>
  <c r="N30" i="18"/>
  <c r="J40" i="18"/>
  <c r="AB40" i="18"/>
  <c r="AH32" i="18"/>
  <c r="AB24" i="18"/>
  <c r="V16" i="18"/>
  <c r="J16" i="18"/>
  <c r="P32" i="18"/>
  <c r="V24" i="18"/>
  <c r="P24" i="18"/>
  <c r="V40" i="18"/>
  <c r="P16" i="18"/>
  <c r="P40" i="18"/>
  <c r="V32" i="18"/>
  <c r="AH16" i="18"/>
  <c r="AB16" i="18"/>
  <c r="V8" i="18"/>
  <c r="AH24" i="18"/>
  <c r="AH8" i="18"/>
  <c r="AH40" i="18"/>
  <c r="J8" i="18"/>
  <c r="AB32" i="18"/>
  <c r="AB8" i="18"/>
  <c r="J24" i="18"/>
  <c r="J32" i="18"/>
  <c r="P8" i="18"/>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P14" i="18"/>
  <c r="V22" i="18"/>
  <c r="V14" i="18"/>
  <c r="P22" i="18"/>
  <c r="V38" i="18"/>
  <c r="AH14" i="18"/>
  <c r="AH38" i="18"/>
  <c r="J14" i="18"/>
  <c r="AB22" i="18"/>
  <c r="V30" i="18"/>
  <c r="AB14" i="18"/>
  <c r="AB38" i="18"/>
  <c r="J30" i="18"/>
  <c r="P38" i="18"/>
  <c r="AB6" i="18"/>
  <c r="AH30" i="18"/>
  <c r="J38" i="18"/>
  <c r="AH6" i="18"/>
  <c r="V6" i="18"/>
  <c r="AB30" i="18"/>
  <c r="J22" i="18"/>
  <c r="J6" i="18"/>
  <c r="P30" i="18"/>
  <c r="AH22" i="18"/>
  <c r="P6" i="18"/>
  <c r="AH12" i="18"/>
  <c r="J20" i="18"/>
  <c r="J44" i="18"/>
  <c r="AB28" i="18"/>
  <c r="P28" i="18"/>
  <c r="P12" i="18"/>
  <c r="AH20" i="18"/>
  <c r="P44" i="18"/>
  <c r="AB12" i="18"/>
  <c r="P20" i="18"/>
  <c r="J36" i="18"/>
  <c r="P36" i="18"/>
  <c r="AB44" i="18"/>
  <c r="V44" i="18"/>
  <c r="J28" i="18"/>
  <c r="AH36" i="18"/>
  <c r="V12" i="18"/>
  <c r="V28" i="18"/>
  <c r="AH44" i="18"/>
  <c r="AB20" i="18"/>
  <c r="AB36" i="18"/>
  <c r="AH28" i="18"/>
  <c r="V36" i="18"/>
  <c r="V20" i="18"/>
  <c r="J12" i="18"/>
  <c r="AF24" i="18"/>
  <c r="AF32" i="18"/>
  <c r="T40" i="18"/>
  <c r="Z40" i="18"/>
  <c r="AL8" i="18"/>
  <c r="AF8" i="18"/>
  <c r="T8" i="18"/>
  <c r="Z16" i="18"/>
  <c r="T24" i="18"/>
  <c r="AL24" i="18"/>
  <c r="Z32" i="18"/>
  <c r="N32" i="18"/>
  <c r="N16" i="18"/>
  <c r="Z8" i="18"/>
  <c r="AL40" i="18"/>
  <c r="N8" i="18"/>
  <c r="N24" i="18"/>
  <c r="T32" i="18"/>
  <c r="T16" i="18"/>
  <c r="AF40" i="18"/>
  <c r="AF16" i="18"/>
  <c r="AL32" i="18"/>
  <c r="N40" i="18"/>
  <c r="Z24" i="18"/>
  <c r="AL16" i="18"/>
  <c r="J22" i="19" l="1"/>
  <c r="P32" i="19"/>
  <c r="V12" i="19"/>
  <c r="P12" i="19"/>
  <c r="AB12" i="19"/>
  <c r="P52" i="19"/>
  <c r="J52" i="19"/>
  <c r="AH12" i="19"/>
  <c r="AB32" i="19"/>
  <c r="J42" i="19"/>
  <c r="AH22" i="19"/>
  <c r="V42" i="19"/>
  <c r="V32" i="19"/>
  <c r="V22" i="19"/>
  <c r="V52" i="19"/>
  <c r="AH32" i="19"/>
  <c r="J32" i="19"/>
  <c r="AB52" i="19"/>
  <c r="P22" i="19"/>
  <c r="P42" i="19"/>
  <c r="AB22" i="19"/>
  <c r="AH52" i="19"/>
  <c r="AB42" i="19"/>
  <c r="AH42" i="19"/>
  <c r="J12" i="19"/>
  <c r="P31" i="19"/>
  <c r="J40" i="19"/>
  <c r="P10" i="19"/>
  <c r="P50" i="19"/>
  <c r="AH50" i="19"/>
  <c r="AB30" i="19"/>
  <c r="AB20" i="19"/>
  <c r="V30" i="19"/>
  <c r="AB50" i="19"/>
  <c r="AB10" i="19"/>
  <c r="V10" i="19"/>
  <c r="AH20" i="19"/>
  <c r="J50" i="19"/>
  <c r="AH30" i="19"/>
  <c r="P20" i="19"/>
  <c r="J30" i="19"/>
  <c r="AB40" i="19"/>
  <c r="AH40" i="19"/>
  <c r="J20" i="19"/>
  <c r="V40" i="19"/>
  <c r="V20" i="19"/>
  <c r="P30" i="19"/>
  <c r="J10" i="19"/>
  <c r="P40" i="19"/>
  <c r="AH10" i="19"/>
  <c r="V50" i="19"/>
  <c r="AB19" i="19"/>
  <c r="AA15" i="1"/>
  <c r="AC15" i="1" s="1"/>
  <c r="AA12" i="1"/>
  <c r="J7" i="19" s="1"/>
  <c r="AB14" i="1"/>
  <c r="AA14" i="1" s="1"/>
  <c r="AB11" i="1"/>
  <c r="AA11" i="1" s="1"/>
  <c r="AC11" i="1" s="1"/>
  <c r="AA10" i="1"/>
  <c r="AC10" i="1" s="1"/>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P21" i="19" l="1"/>
  <c r="P11" i="19"/>
  <c r="AB41" i="19"/>
  <c r="AB31" i="19"/>
  <c r="AH41" i="19"/>
  <c r="V31" i="19"/>
  <c r="AH31" i="19"/>
  <c r="P41" i="19"/>
  <c r="V41" i="19"/>
  <c r="J11" i="19"/>
  <c r="AH21" i="19"/>
  <c r="AB51" i="19"/>
  <c r="V11" i="19"/>
  <c r="AH51" i="19"/>
  <c r="V51" i="19"/>
  <c r="J51" i="19"/>
  <c r="AH11" i="19"/>
  <c r="J41" i="19"/>
  <c r="P51" i="19"/>
  <c r="J21" i="19"/>
  <c r="AB11" i="19"/>
  <c r="V21" i="19"/>
  <c r="J31" i="19"/>
  <c r="AB21" i="19"/>
  <c r="AC11" i="19"/>
  <c r="AC21" i="19"/>
  <c r="K51" i="19"/>
  <c r="AC51" i="19"/>
  <c r="AI51" i="19"/>
  <c r="K31" i="19"/>
  <c r="K21" i="19"/>
  <c r="W31" i="19"/>
  <c r="AI41" i="19"/>
  <c r="W41" i="19"/>
  <c r="W51" i="19"/>
  <c r="AI31" i="19"/>
  <c r="Q11" i="19"/>
  <c r="Q51" i="19"/>
  <c r="K11" i="19"/>
  <c r="W11" i="19"/>
  <c r="K41" i="19"/>
  <c r="Q21" i="19"/>
  <c r="Q41" i="19"/>
  <c r="AI11" i="19"/>
  <c r="Q31" i="19"/>
  <c r="W21" i="19"/>
  <c r="AC41" i="19"/>
  <c r="AI21" i="19"/>
  <c r="AC31" i="19"/>
  <c r="AH49" i="19"/>
  <c r="J19" i="19"/>
  <c r="V49" i="19"/>
  <c r="V39" i="19"/>
  <c r="AH19" i="19"/>
  <c r="P19" i="19"/>
  <c r="P39" i="19"/>
  <c r="V19" i="19"/>
  <c r="AB49" i="19"/>
  <c r="J39" i="19"/>
  <c r="V29" i="19"/>
  <c r="AB29" i="19"/>
  <c r="V9" i="19"/>
  <c r="J49" i="19"/>
  <c r="AB9" i="19"/>
  <c r="P9" i="19"/>
  <c r="AH9" i="19"/>
  <c r="J9" i="19"/>
  <c r="AH39" i="19"/>
  <c r="J29" i="19"/>
  <c r="AB39" i="19"/>
  <c r="P49" i="19"/>
  <c r="AH29" i="19"/>
  <c r="P29" i="19"/>
  <c r="AI49" i="19"/>
  <c r="AI9" i="19"/>
  <c r="AI39" i="19"/>
  <c r="K49" i="19"/>
  <c r="AC19" i="19"/>
  <c r="Q9" i="19"/>
  <c r="Q39" i="19"/>
  <c r="AI19" i="19"/>
  <c r="K9" i="19"/>
  <c r="W9" i="19"/>
  <c r="Q29" i="19"/>
  <c r="K29" i="19"/>
  <c r="Q19" i="19"/>
  <c r="W39" i="19"/>
  <c r="K39" i="19"/>
  <c r="AI29" i="19"/>
  <c r="AC39" i="19"/>
  <c r="W29" i="19"/>
  <c r="AC9" i="19"/>
  <c r="W19" i="19"/>
  <c r="K19" i="19"/>
  <c r="AC49" i="19"/>
  <c r="Q49" i="19"/>
  <c r="W49" i="19"/>
  <c r="AC29" i="19"/>
  <c r="V18" i="19"/>
  <c r="AB48" i="19"/>
  <c r="V48" i="19"/>
  <c r="V28" i="19"/>
  <c r="J18" i="19"/>
  <c r="P38" i="19"/>
  <c r="P48" i="19"/>
  <c r="AH18" i="19"/>
  <c r="J8" i="19"/>
  <c r="AB8" i="19"/>
  <c r="AH28" i="19"/>
  <c r="J38" i="19"/>
  <c r="AH38" i="19"/>
  <c r="J28" i="19"/>
  <c r="AH48" i="19"/>
  <c r="AB38" i="19"/>
  <c r="P18" i="19"/>
  <c r="AH8" i="19"/>
  <c r="P28" i="19"/>
  <c r="V8" i="19"/>
  <c r="V38" i="19"/>
  <c r="P8" i="19"/>
  <c r="AB18" i="19"/>
  <c r="J48" i="19"/>
  <c r="AB28" i="19"/>
  <c r="AC18" i="19"/>
  <c r="AI28" i="19"/>
  <c r="AI8" i="19"/>
  <c r="Q38" i="19"/>
  <c r="Q28" i="19"/>
  <c r="AC48" i="19"/>
  <c r="AI38" i="19"/>
  <c r="W28" i="19"/>
  <c r="K8" i="19"/>
  <c r="Q8" i="19"/>
  <c r="K28" i="19"/>
  <c r="W8" i="19"/>
  <c r="K38" i="19"/>
  <c r="AC28" i="19"/>
  <c r="W38" i="19"/>
  <c r="W18" i="19"/>
  <c r="W48" i="19"/>
  <c r="AC38" i="19"/>
  <c r="AI18" i="19"/>
  <c r="Q48" i="19"/>
  <c r="K48" i="19"/>
  <c r="K18" i="19"/>
  <c r="Q18" i="19"/>
  <c r="AC8" i="19"/>
  <c r="AI48" i="19"/>
  <c r="P27" i="19"/>
  <c r="P37" i="19"/>
  <c r="AH47" i="19"/>
  <c r="V17" i="19"/>
  <c r="AB17" i="19"/>
  <c r="P7" i="19"/>
  <c r="AH37" i="19"/>
  <c r="V7" i="19"/>
  <c r="J27" i="19"/>
  <c r="P47" i="19"/>
  <c r="P17" i="19"/>
  <c r="J47" i="19"/>
  <c r="J17" i="19"/>
  <c r="AB27" i="19"/>
  <c r="V47" i="19"/>
  <c r="V37" i="19"/>
  <c r="V27" i="19"/>
  <c r="J37" i="19"/>
  <c r="AH7" i="19"/>
  <c r="AB37" i="19"/>
  <c r="AC12" i="1"/>
  <c r="AH27" i="19"/>
  <c r="AH17" i="19"/>
  <c r="AB47" i="19"/>
  <c r="AB7" i="19"/>
  <c r="AC14" i="1"/>
  <c r="W37" i="19"/>
  <c r="AI17" i="19"/>
  <c r="AC37" i="19"/>
  <c r="Q37" i="19"/>
  <c r="Q17" i="19"/>
  <c r="AI7" i="19"/>
  <c r="K47" i="19"/>
  <c r="AI37" i="19"/>
  <c r="AI27" i="19"/>
  <c r="W17" i="19"/>
  <c r="AI47" i="19"/>
  <c r="AC17" i="19"/>
  <c r="Q7" i="19"/>
  <c r="W27" i="19"/>
  <c r="Q27" i="19"/>
  <c r="K37" i="19"/>
  <c r="K27" i="19"/>
  <c r="Q47" i="19"/>
  <c r="AC27" i="19"/>
  <c r="AC7" i="19"/>
  <c r="K17" i="19"/>
  <c r="W7" i="19"/>
  <c r="AC47" i="19"/>
  <c r="W47" i="19"/>
  <c r="K7" i="19"/>
  <c r="J46" i="19"/>
  <c r="J6" i="19"/>
  <c r="J36" i="19"/>
  <c r="V36" i="19"/>
  <c r="AH26" i="19"/>
  <c r="AH46" i="19"/>
  <c r="V26" i="19"/>
  <c r="J26" i="19"/>
  <c r="P36" i="19"/>
  <c r="AB16" i="19"/>
  <c r="AB6" i="19"/>
  <c r="P26" i="19"/>
  <c r="AB26" i="19"/>
  <c r="P6" i="19"/>
  <c r="V16" i="19"/>
  <c r="AH6" i="19"/>
  <c r="AB36" i="19"/>
  <c r="AH36" i="19"/>
  <c r="P46" i="19"/>
  <c r="P16" i="19"/>
  <c r="V6" i="19"/>
  <c r="AH16" i="19"/>
  <c r="J16" i="19"/>
  <c r="AB46" i="19"/>
  <c r="V46" i="19"/>
  <c r="W26" i="19"/>
  <c r="Q6" i="19"/>
  <c r="AC26" i="19"/>
  <c r="K16" i="19"/>
  <c r="Q16" i="19"/>
  <c r="AI36" i="19"/>
  <c r="AI16" i="19"/>
  <c r="K36" i="19"/>
  <c r="AC46" i="19"/>
  <c r="K46" i="19"/>
  <c r="Q36" i="19"/>
  <c r="AC36" i="19"/>
  <c r="W46" i="19"/>
  <c r="W36" i="19"/>
  <c r="K26" i="19"/>
  <c r="K6" i="19"/>
  <c r="AC16" i="19"/>
  <c r="AI26" i="19"/>
  <c r="Q26" i="19"/>
  <c r="AI6" i="19"/>
  <c r="W16" i="19"/>
  <c r="AI46" i="19"/>
  <c r="AC6" i="19"/>
  <c r="W6" i="19"/>
  <c r="Q46"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<sst xmlns="http://schemas.openxmlformats.org/spreadsheetml/2006/main" count="393" uniqueCount="243">
  <si>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</si>
  <si>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</si>
  <si>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</si>
  <si>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</si>
  <si>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</si>
  <si>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</si>
  <si>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</si>
  <si>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</si>
  <si>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</si>
  <si>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</si>
  <si>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</si>
  <si>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</si>
  <si>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</si>
  <si>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</si>
  <si>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</si>
  <si>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</si>
  <si>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</si>
  <si>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</si>
  <si>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</si>
  <si>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</si>
  <si>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</si>
  <si>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</si>
  <si>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</si>
  <si>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</si>
  <si>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</si>
  <si>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</si>
  <si>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</si>
  <si>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</si>
  <si>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</si>
  <si>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</si>
  <si>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</si>
  <si>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</si>
  <si>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</si>
  <si>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</si>
  <si>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</si>
  <si>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</si>
  <si>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</si>
  <si>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</si>
  <si>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</si>
  <si>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</si>
  <si>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</si>
  <si>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</si>
  <si>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</si>
  <si>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</si>
  <si>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</si>
  <si>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</si>
  <si>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</si>
  <si>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</si>
  <si>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</si>
  <si>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</si>
  <si>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</si>
  <si>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</si>
  <si>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</si>
  <si>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</si>
  <si>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</si>
  <si>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</si>
  <si>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</si>
  <si>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</si>
  <si>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</si>
  <si>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</si>
  <si>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</si>
  <si>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</si>
  <si>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</si>
  <si>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</si>
  <si>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</si>
  <si>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</si>
  <si>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</si>
  <si>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</si>
  <si>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</si>
  <si>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</si>
  <si>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</si>
  <si>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</si>
  <si>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</si>
  <si>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</si>
  <si>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</si>
  <si>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</si>
  <si>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</si>
  <si>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</si>
  <si>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</si>
  <si>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</si>
  <si>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</si>
  <si>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</si>
  <si>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</si>
  <si>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</si>
  <si>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</si>
  <si>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</si>
  <si>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</si>
  <si>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</si>
  <si>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</si>
  <si>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</si>
  <si>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</si>
  <si>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</si>
  <si>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</si>
  <si>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</si>
  <si>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</si>
  <si>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</si>
  <si>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</si>
  <si>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</si>
  <si>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</si>
  <si>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</si>
  <si>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</si>
  <si>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</si>
  <si>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</si>
  <si>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</si>
  <si>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</si>
  <si>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</si>
  <si>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</si>
  <si>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</si>
  <si>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</si>
  <si>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</si>
  <si>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</si>
  <si>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</si>
  <si>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</si>
  <si>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</si>
  <si>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</si>
  <si>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</si>
  <si>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</si>
  <si>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</si>
  <si>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</si>
  <si>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</si>
  <si>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</si>
  <si>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</si>
  <si>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</si>
  <si>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</si>
  <si>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</si>
  <si>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</si>
  <si>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</si>
  <si>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</si>
  <si>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</si>
  <si>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</si>
  <si>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</si>
  <si>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</si>
  <si>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</si>
  <si>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</si>
  <si>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</si>
  <si>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</si>
  <si>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</si>
  <si>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</si>
  <si>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</si>
  <si>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</si>
  <si>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</si>
  <si>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</si>
  <si>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</si>
  <si>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</si>
  <si>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</si>
  <si>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</si>
  <si>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</si>
  <si>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</si>
  <si>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</si>
  <si>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</si>
  <si>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</si>
  <si>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</si>
  <si>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</si>
  <si>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</si>
  <si>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</si>
  <si>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</si>
  <si>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</si>
  <si>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</si>
  <si>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</si>
  <si>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</si>
  <si>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</si>
  <si>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</si>
  <si>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</si>
  <si>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</si>
  <si>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</si>
  <si>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</si>
  <si>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</si>
  <si>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</si>
  <si>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</si>
  <si>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</si>
  <si>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</si>
  <si>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</si>
  <si>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</si>
  <si>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</si>
  <si>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</si>
  <si>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</si>
  <si>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</si>
  <si>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</si>
  <si>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</si>
  <si>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</si>
  <si>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</si>
  <si>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</si>
  <si>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</si>
  <si>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</si>
  <si>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</si>
  <si>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</si>
  <si>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</si>
  <si>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</si>
  <si>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</si>
  <si>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</si>
  <si>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</si>
  <si>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</si>
  <si>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</si>
  <si>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</si>
  <si>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</si>
  <si>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</si>
  <si>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</si>
  <si>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</si>
  <si>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</si>
  <si>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</si>
  <si>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</si>
  <si>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</si>
  <si>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</si>
  <si>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</si>
  <si>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</si>
  <si>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</si>
  <si>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</si>
  <si>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</si>
  <si>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</si>
  <si>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</si>
  <si>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</si>
  <si>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</si>
  <si>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</si>
  <si>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Elaboró</t>
  </si>
  <si>
    <t>cargo</t>
  </si>
  <si>
    <t>Revisó</t>
  </si>
  <si>
    <t>Aprobó</t>
  </si>
  <si>
    <t>Cargo</t>
  </si>
  <si>
    <t>Juan Sebastián Rubio Henao</t>
  </si>
  <si>
    <t>Contratista de apoyo</t>
  </si>
  <si>
    <t>Luis Ernesto Valencia Ramirez</t>
  </si>
  <si>
    <t>Gerente General</t>
  </si>
  <si>
    <t>Gestión de Vivienda y Urbanismo</t>
  </si>
  <si>
    <t>Mejorar las condiciones habitacionales de la población , a través de la entrega de subsidios para la adquisición, construcción y/ o mejoramiento de vivienda, legalización de terrenos, construcción de obras de urbanismo y/o  infraestructura,  que propendan por el mejoramiento de la calidad de vida de los habitantes del Municipio de Dosquebradas.</t>
  </si>
  <si>
    <t xml:space="preserve">Inicia con la necesidad de establecer un plan Vivienda, urbanismo y Obras de Interes Publico,  el cual es responsabilidad de la institución y está coordinado por la Gerencia General de la entidad. </t>
  </si>
  <si>
    <t>por la asignación de subsidios sin el cumplimiento de los requisitos</t>
  </si>
  <si>
    <t xml:space="preserve">debido a la alteración de los documentos presentados en la postulación </t>
  </si>
  <si>
    <t>Posibilidad de afectación Económica y reputacional por la asignación de subsidios sin el cumplimiento de los requisitos, debido a la alteración de los documentos presentados en la postulación</t>
  </si>
  <si>
    <t>El subgerente técnico socializará con el personal del área encargada del proceso, el procedimiento establecido por la entidad para la selección de beneficiarios y asignacion de los subsidios</t>
  </si>
  <si>
    <t>El subgerente técnico verificará que desde el área , se realicen todos los filtros, tecnicos, sociales y financieros antes de la asignación de los subsidios</t>
  </si>
  <si>
    <t xml:space="preserve">por mala calidad en las obras construidas, </t>
  </si>
  <si>
    <t xml:space="preserve">debido a la falta de supervisión y contral de calidad a los materiales usados </t>
  </si>
  <si>
    <t xml:space="preserve">Posibilidad de afectación Económica y Reputacional  por mala calidad en las obras construidas, debido a la falta de supervisión y control de calidad a los materiales usados </t>
  </si>
  <si>
    <t>El Gerente General delegará la supervisión de los contratos de obra a el equipo de profesionales de la subgerencia técnica</t>
  </si>
  <si>
    <t>El Subgerente técnico verificará que se diligencien los formatos establecidos para el proceso de supervisión de obras</t>
  </si>
  <si>
    <t xml:space="preserve">El Gerente general exigira en el proceso contractual una póliza de estabilidad y calidad de la obra </t>
  </si>
  <si>
    <t xml:space="preserve">por el impacto negativo en el entorno natural y social </t>
  </si>
  <si>
    <t>debido a la falta de consideración de los aspectos ambientales en el diseño y ejecución de los proyectos</t>
  </si>
  <si>
    <t>Posibilidad de afectación Reputacional  por el impacto negativo en el entorno natural y social debido a la falta de consideración de los aspectos ambientales en el diseño y ejecución de los proyectos</t>
  </si>
  <si>
    <t xml:space="preserve">Se elevarán las consultas pertinentes a la entidad ambiental competente CARDER acerca de la normatividad ambiental que aplique a cada proyecto </t>
  </si>
  <si>
    <t>La entidad solicitará o generará según aplique para cada proyecto, los informes mensuales del plan de manejo ambiental con las especificaciónes requeridas</t>
  </si>
  <si>
    <t>Flavio Alexander Castaño Arias</t>
  </si>
  <si>
    <t>Subgerente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</si>
</sst>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8">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dashed">
        <color theme="9" tint="-0.24994659260841701"/>
      </top>
      <bottom/>
      <diagonal/>
    </border>
    <border>
      <left/>
      <right style="thin">
        <color indexed="64"/>
      </right>
      <top/>
      <bottom/>
      <diagonal/>
    </border>
    <border>
      <left/>
      <right style="thin">
        <color indexed="64"/>
      </right>
      <top/>
      <bottom style="dashed">
        <color theme="9" tint="-0.24994659260841701"/>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3" borderId="75" xfId="0" applyFont="1" applyFill="1" applyBorder="1"/>
    <xf numFmtId="0" fontId="1" fillId="3" borderId="76" xfId="0" applyFont="1" applyFill="1" applyBorder="1"/>
    <xf numFmtId="0" fontId="1" fillId="3" borderId="77" xfId="0" applyFont="1" applyFill="1" applyBorder="1"/>
    <xf numFmtId="0" fontId="4" fillId="0" borderId="0" xfId="0" applyFont="1"/>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1" fillId="0" borderId="0" xfId="0" applyFont="1" applyAlignment="1">
      <alignment horizontal="left"/>
    </xf>
    <xf numFmtId="0" fontId="1" fillId="0" borderId="0" xfId="0" applyFont="1" applyAlignment="1">
      <alignment horizontal="left" vertical="center"/>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8" xfId="0" applyFont="1" applyBorder="1" applyAlignment="1">
      <alignment horizontal="center" vertical="center"/>
    </xf>
    <xf numFmtId="0" fontId="1" fillId="0" borderId="8" xfId="0" applyFont="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protection locked="0"/>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 fillId="3" borderId="9" xfId="0" applyFont="1" applyFill="1" applyBorder="1" applyAlignment="1">
      <alignment horizontal="left" vertical="center"/>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32">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30</xdr:col>
      <xdr:colOff>57149</xdr:colOff>
      <xdr:row>2</xdr:row>
      <xdr:rowOff>127907</xdr:rowOff>
    </xdr:from>
    <xdr:to>
      <xdr:col>34</xdr:col>
      <xdr:colOff>721178</xdr:colOff>
      <xdr:row>5</xdr:row>
      <xdr:rowOff>462642</xdr:rowOff>
    </xdr:to>
    <xdr:pic>
      <xdr:nvPicPr>
        <xdr:cNvPr id="2" name="Imagen 1">
          <a:extLst>
            <a:ext uri="{FF2B5EF4-FFF2-40B4-BE49-F238E27FC236}">
              <a16:creationId xmlns:a16="http://schemas.microsoft.com/office/drawing/2014/main" id="{F1BB0BF2-6D02-467D-9F1B-B373139EF91B}"/>
            </a:ext>
          </a:extLst>
        </xdr:cNvPr>
        <xdr:cNvPicPr>
          <a:picLocks noChangeAspect="1"/>
        </xdr:cNvPicPr>
      </xdr:nvPicPr>
      <xdr:blipFill>
        <a:blip xmlns:r="http://schemas.openxmlformats.org/officeDocument/2006/relationships" r:embed="rId1"/>
        <a:stretch>
          <a:fillRect/>
        </a:stretch>
      </xdr:blipFill>
      <xdr:spPr>
        <a:xfrm>
          <a:off x="23475042" y="631371"/>
          <a:ext cx="5576207" cy="139609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4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topLeftCell="A67" zoomScale="110" zoomScaleNormal="110" workbookViewId="0">
      <selection activeCell="B14" sqref="B14"/>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59" t="s">
        <v>165</v>
      </c>
      <c r="C2" s="160"/>
      <c r="D2" s="160"/>
      <c r="E2" s="160"/>
      <c r="F2" s="160"/>
      <c r="G2" s="160"/>
      <c r="H2" s="161"/>
    </row>
    <row r="3" spans="2:8" x14ac:dyDescent="0.25">
      <c r="B3" s="84"/>
      <c r="C3" s="85"/>
      <c r="D3" s="85"/>
      <c r="E3" s="85"/>
      <c r="F3" s="85"/>
      <c r="G3" s="85"/>
      <c r="H3" s="86"/>
    </row>
    <row r="4" spans="2:8" ht="63" customHeight="1" x14ac:dyDescent="0.25">
      <c r="B4" s="162" t="s">
        <v>208</v>
      </c>
      <c r="C4" s="163"/>
      <c r="D4" s="163"/>
      <c r="E4" s="163"/>
      <c r="F4" s="163"/>
      <c r="G4" s="163"/>
      <c r="H4" s="164"/>
    </row>
    <row r="5" spans="2:8" ht="63" customHeight="1" x14ac:dyDescent="0.25">
      <c r="B5" s="165"/>
      <c r="C5" s="166"/>
      <c r="D5" s="166"/>
      <c r="E5" s="166"/>
      <c r="F5" s="166"/>
      <c r="G5" s="166"/>
      <c r="H5" s="167"/>
    </row>
    <row r="6" spans="2:8" ht="16.5" x14ac:dyDescent="0.25">
      <c r="B6" s="168" t="s">
        <v>163</v>
      </c>
      <c r="C6" s="169"/>
      <c r="D6" s="169"/>
      <c r="E6" s="169"/>
      <c r="F6" s="169"/>
      <c r="G6" s="169"/>
      <c r="H6" s="170"/>
    </row>
    <row r="7" spans="2:8" ht="95.25" customHeight="1" x14ac:dyDescent="0.25">
      <c r="B7" s="178" t="s">
        <v>168</v>
      </c>
      <c r="C7" s="179"/>
      <c r="D7" s="179"/>
      <c r="E7" s="179"/>
      <c r="F7" s="179"/>
      <c r="G7" s="179"/>
      <c r="H7" s="180"/>
    </row>
    <row r="8" spans="2:8" ht="16.5" x14ac:dyDescent="0.25">
      <c r="B8" s="120"/>
      <c r="C8" s="121"/>
      <c r="D8" s="121"/>
      <c r="E8" s="121"/>
      <c r="F8" s="121"/>
      <c r="G8" s="121"/>
      <c r="H8" s="122"/>
    </row>
    <row r="9" spans="2:8" ht="16.5" customHeight="1" x14ac:dyDescent="0.25">
      <c r="B9" s="171" t="s">
        <v>201</v>
      </c>
      <c r="C9" s="172"/>
      <c r="D9" s="172"/>
      <c r="E9" s="172"/>
      <c r="F9" s="172"/>
      <c r="G9" s="172"/>
      <c r="H9" s="173"/>
    </row>
    <row r="10" spans="2:8" ht="44.25" customHeight="1" x14ac:dyDescent="0.25">
      <c r="B10" s="171"/>
      <c r="C10" s="172"/>
      <c r="D10" s="172"/>
      <c r="E10" s="172"/>
      <c r="F10" s="172"/>
      <c r="G10" s="172"/>
      <c r="H10" s="173"/>
    </row>
    <row r="11" spans="2:8" ht="15.75" thickBot="1" x14ac:dyDescent="0.3">
      <c r="B11" s="109"/>
      <c r="C11" s="112"/>
      <c r="D11" s="117"/>
      <c r="E11" s="118"/>
      <c r="F11" s="118"/>
      <c r="G11" s="119"/>
      <c r="H11" s="113"/>
    </row>
    <row r="12" spans="2:8" ht="15.75" thickTop="1" x14ac:dyDescent="0.25">
      <c r="B12" s="109"/>
      <c r="C12" s="174" t="s">
        <v>164</v>
      </c>
      <c r="D12" s="175"/>
      <c r="E12" s="176" t="s">
        <v>202</v>
      </c>
      <c r="F12" s="177"/>
      <c r="G12" s="112"/>
      <c r="H12" s="113"/>
    </row>
    <row r="13" spans="2:8" ht="35.25" customHeight="1" x14ac:dyDescent="0.25">
      <c r="B13" s="109"/>
      <c r="C13" s="146" t="s">
        <v>195</v>
      </c>
      <c r="D13" s="147"/>
      <c r="E13" s="148" t="s">
        <v>200</v>
      </c>
      <c r="F13" s="149"/>
      <c r="G13" s="112"/>
      <c r="H13" s="113"/>
    </row>
    <row r="14" spans="2:8" ht="17.25" customHeight="1" x14ac:dyDescent="0.25">
      <c r="B14" s="109"/>
      <c r="C14" s="146" t="s">
        <v>196</v>
      </c>
      <c r="D14" s="147"/>
      <c r="E14" s="148" t="s">
        <v>198</v>
      </c>
      <c r="F14" s="149"/>
      <c r="G14" s="112"/>
      <c r="H14" s="113"/>
    </row>
    <row r="15" spans="2:8" ht="19.5" customHeight="1" x14ac:dyDescent="0.25">
      <c r="B15" s="109"/>
      <c r="C15" s="146" t="s">
        <v>197</v>
      </c>
      <c r="D15" s="147"/>
      <c r="E15" s="148" t="s">
        <v>199</v>
      </c>
      <c r="F15" s="149"/>
      <c r="G15" s="112"/>
      <c r="H15" s="113"/>
    </row>
    <row r="16" spans="2:8" ht="69.75" customHeight="1" x14ac:dyDescent="0.25">
      <c r="B16" s="109"/>
      <c r="C16" s="146" t="s">
        <v>166</v>
      </c>
      <c r="D16" s="147"/>
      <c r="E16" s="148" t="s">
        <v>167</v>
      </c>
      <c r="F16" s="149"/>
      <c r="G16" s="112"/>
      <c r="H16" s="113"/>
    </row>
    <row r="17" spans="2:8" ht="34.5" customHeight="1" x14ac:dyDescent="0.25">
      <c r="B17" s="109"/>
      <c r="C17" s="150" t="s">
        <v>2</v>
      </c>
      <c r="D17" s="151"/>
      <c r="E17" s="142" t="s">
        <v>209</v>
      </c>
      <c r="F17" s="143"/>
      <c r="G17" s="112"/>
      <c r="H17" s="113"/>
    </row>
    <row r="18" spans="2:8" ht="27.75" customHeight="1" x14ac:dyDescent="0.25">
      <c r="B18" s="109"/>
      <c r="C18" s="150" t="s">
        <v>3</v>
      </c>
      <c r="D18" s="151"/>
      <c r="E18" s="142" t="s">
        <v>210</v>
      </c>
      <c r="F18" s="143"/>
      <c r="G18" s="112"/>
      <c r="H18" s="113"/>
    </row>
    <row r="19" spans="2:8" ht="28.5" customHeight="1" x14ac:dyDescent="0.25">
      <c r="B19" s="109"/>
      <c r="C19" s="150" t="s">
        <v>42</v>
      </c>
      <c r="D19" s="151"/>
      <c r="E19" s="142" t="s">
        <v>211</v>
      </c>
      <c r="F19" s="143"/>
      <c r="G19" s="112"/>
      <c r="H19" s="113"/>
    </row>
    <row r="20" spans="2:8" ht="72.75" customHeight="1" x14ac:dyDescent="0.25">
      <c r="B20" s="109"/>
      <c r="C20" s="150" t="s">
        <v>1</v>
      </c>
      <c r="D20" s="151"/>
      <c r="E20" s="142" t="s">
        <v>212</v>
      </c>
      <c r="F20" s="143"/>
      <c r="G20" s="112"/>
      <c r="H20" s="113"/>
    </row>
    <row r="21" spans="2:8" ht="64.5" customHeight="1" x14ac:dyDescent="0.25">
      <c r="B21" s="109"/>
      <c r="C21" s="150" t="s">
        <v>50</v>
      </c>
      <c r="D21" s="151"/>
      <c r="E21" s="142" t="s">
        <v>170</v>
      </c>
      <c r="F21" s="143"/>
      <c r="G21" s="112"/>
      <c r="H21" s="113"/>
    </row>
    <row r="22" spans="2:8" ht="71.25" customHeight="1" x14ac:dyDescent="0.25">
      <c r="B22" s="109"/>
      <c r="C22" s="150" t="s">
        <v>169</v>
      </c>
      <c r="D22" s="151"/>
      <c r="E22" s="142" t="s">
        <v>171</v>
      </c>
      <c r="F22" s="143"/>
      <c r="G22" s="112"/>
      <c r="H22" s="113"/>
    </row>
    <row r="23" spans="2:8" ht="55.5" customHeight="1" x14ac:dyDescent="0.25">
      <c r="B23" s="109"/>
      <c r="C23" s="144" t="s">
        <v>172</v>
      </c>
      <c r="D23" s="145"/>
      <c r="E23" s="142" t="s">
        <v>173</v>
      </c>
      <c r="F23" s="143"/>
      <c r="G23" s="112"/>
      <c r="H23" s="113"/>
    </row>
    <row r="24" spans="2:8" ht="42" customHeight="1" x14ac:dyDescent="0.25">
      <c r="B24" s="109"/>
      <c r="C24" s="144" t="s">
        <v>48</v>
      </c>
      <c r="D24" s="145"/>
      <c r="E24" s="142" t="s">
        <v>174</v>
      </c>
      <c r="F24" s="143"/>
      <c r="G24" s="112"/>
      <c r="H24" s="113"/>
    </row>
    <row r="25" spans="2:8" ht="59.25" customHeight="1" x14ac:dyDescent="0.25">
      <c r="B25" s="109"/>
      <c r="C25" s="144" t="s">
        <v>162</v>
      </c>
      <c r="D25" s="145"/>
      <c r="E25" s="142" t="s">
        <v>175</v>
      </c>
      <c r="F25" s="143"/>
      <c r="G25" s="112"/>
      <c r="H25" s="113"/>
    </row>
    <row r="26" spans="2:8" ht="23.25" customHeight="1" x14ac:dyDescent="0.25">
      <c r="B26" s="109"/>
      <c r="C26" s="144" t="s">
        <v>12</v>
      </c>
      <c r="D26" s="145"/>
      <c r="E26" s="142" t="s">
        <v>176</v>
      </c>
      <c r="F26" s="143"/>
      <c r="G26" s="112"/>
      <c r="H26" s="113"/>
    </row>
    <row r="27" spans="2:8" ht="30.75" customHeight="1" x14ac:dyDescent="0.25">
      <c r="B27" s="109"/>
      <c r="C27" s="144" t="s">
        <v>180</v>
      </c>
      <c r="D27" s="145"/>
      <c r="E27" s="142" t="s">
        <v>177</v>
      </c>
      <c r="F27" s="143"/>
      <c r="G27" s="112"/>
      <c r="H27" s="113"/>
    </row>
    <row r="28" spans="2:8" ht="35.25" customHeight="1" x14ac:dyDescent="0.25">
      <c r="B28" s="109"/>
      <c r="C28" s="144" t="s">
        <v>181</v>
      </c>
      <c r="D28" s="145"/>
      <c r="E28" s="142" t="s">
        <v>178</v>
      </c>
      <c r="F28" s="143"/>
      <c r="G28" s="112"/>
      <c r="H28" s="113"/>
    </row>
    <row r="29" spans="2:8" ht="33" customHeight="1" x14ac:dyDescent="0.25">
      <c r="B29" s="109"/>
      <c r="C29" s="144" t="s">
        <v>181</v>
      </c>
      <c r="D29" s="145"/>
      <c r="E29" s="142" t="s">
        <v>178</v>
      </c>
      <c r="F29" s="143"/>
      <c r="G29" s="112"/>
      <c r="H29" s="113"/>
    </row>
    <row r="30" spans="2:8" ht="30" customHeight="1" x14ac:dyDescent="0.25">
      <c r="B30" s="109"/>
      <c r="C30" s="144" t="s">
        <v>182</v>
      </c>
      <c r="D30" s="145"/>
      <c r="E30" s="142" t="s">
        <v>179</v>
      </c>
      <c r="F30" s="143"/>
      <c r="G30" s="112"/>
      <c r="H30" s="113"/>
    </row>
    <row r="31" spans="2:8" ht="35.25" customHeight="1" x14ac:dyDescent="0.25">
      <c r="B31" s="109"/>
      <c r="C31" s="144" t="s">
        <v>183</v>
      </c>
      <c r="D31" s="145"/>
      <c r="E31" s="142" t="s">
        <v>184</v>
      </c>
      <c r="F31" s="143"/>
      <c r="G31" s="112"/>
      <c r="H31" s="113"/>
    </row>
    <row r="32" spans="2:8" ht="31.5" customHeight="1" x14ac:dyDescent="0.25">
      <c r="B32" s="109"/>
      <c r="C32" s="144" t="s">
        <v>185</v>
      </c>
      <c r="D32" s="145"/>
      <c r="E32" s="142" t="s">
        <v>186</v>
      </c>
      <c r="F32" s="143"/>
      <c r="G32" s="112"/>
      <c r="H32" s="113"/>
    </row>
    <row r="33" spans="2:8" ht="35.25" customHeight="1" x14ac:dyDescent="0.25">
      <c r="B33" s="109"/>
      <c r="C33" s="144" t="s">
        <v>187</v>
      </c>
      <c r="D33" s="145"/>
      <c r="E33" s="142" t="s">
        <v>188</v>
      </c>
      <c r="F33" s="143"/>
      <c r="G33" s="112"/>
      <c r="H33" s="113"/>
    </row>
    <row r="34" spans="2:8" ht="59.25" customHeight="1" x14ac:dyDescent="0.25">
      <c r="B34" s="109"/>
      <c r="C34" s="144" t="s">
        <v>189</v>
      </c>
      <c r="D34" s="145"/>
      <c r="E34" s="142" t="s">
        <v>190</v>
      </c>
      <c r="F34" s="143"/>
      <c r="G34" s="112"/>
      <c r="H34" s="113"/>
    </row>
    <row r="35" spans="2:8" ht="29.25" customHeight="1" x14ac:dyDescent="0.25">
      <c r="B35" s="109"/>
      <c r="C35" s="144" t="s">
        <v>29</v>
      </c>
      <c r="D35" s="145"/>
      <c r="E35" s="142" t="s">
        <v>191</v>
      </c>
      <c r="F35" s="143"/>
      <c r="G35" s="112"/>
      <c r="H35" s="113"/>
    </row>
    <row r="36" spans="2:8" ht="82.5" customHeight="1" x14ac:dyDescent="0.25">
      <c r="B36" s="109"/>
      <c r="C36" s="144" t="s">
        <v>193</v>
      </c>
      <c r="D36" s="145"/>
      <c r="E36" s="142" t="s">
        <v>192</v>
      </c>
      <c r="F36" s="143"/>
      <c r="G36" s="112"/>
      <c r="H36" s="113"/>
    </row>
    <row r="37" spans="2:8" ht="46.5" customHeight="1" x14ac:dyDescent="0.25">
      <c r="B37" s="109"/>
      <c r="C37" s="144" t="s">
        <v>39</v>
      </c>
      <c r="D37" s="145"/>
      <c r="E37" s="142" t="s">
        <v>194</v>
      </c>
      <c r="F37" s="143"/>
      <c r="G37" s="112"/>
      <c r="H37" s="113"/>
    </row>
    <row r="38" spans="2:8" ht="6.75" customHeight="1" thickBot="1" x14ac:dyDescent="0.3">
      <c r="B38" s="109"/>
      <c r="C38" s="155"/>
      <c r="D38" s="156"/>
      <c r="E38" s="157"/>
      <c r="F38" s="158"/>
      <c r="G38" s="112"/>
      <c r="H38" s="113"/>
    </row>
    <row r="39" spans="2:8" ht="15.75" thickTop="1" x14ac:dyDescent="0.25">
      <c r="B39" s="109"/>
      <c r="C39" s="110"/>
      <c r="D39" s="110"/>
      <c r="E39" s="111"/>
      <c r="F39" s="111"/>
      <c r="G39" s="112"/>
      <c r="H39" s="113"/>
    </row>
    <row r="40" spans="2:8" ht="21" customHeight="1" x14ac:dyDescent="0.25">
      <c r="B40" s="152" t="s">
        <v>203</v>
      </c>
      <c r="C40" s="153"/>
      <c r="D40" s="153"/>
      <c r="E40" s="153"/>
      <c r="F40" s="153"/>
      <c r="G40" s="153"/>
      <c r="H40" s="154"/>
    </row>
    <row r="41" spans="2:8" ht="20.25" customHeight="1" x14ac:dyDescent="0.25">
      <c r="B41" s="152" t="s">
        <v>204</v>
      </c>
      <c r="C41" s="153"/>
      <c r="D41" s="153"/>
      <c r="E41" s="153"/>
      <c r="F41" s="153"/>
      <c r="G41" s="153"/>
      <c r="H41" s="154"/>
    </row>
    <row r="42" spans="2:8" ht="20.25" customHeight="1" x14ac:dyDescent="0.25">
      <c r="B42" s="152" t="s">
        <v>205</v>
      </c>
      <c r="C42" s="153"/>
      <c r="D42" s="153"/>
      <c r="E42" s="153"/>
      <c r="F42" s="153"/>
      <c r="G42" s="153"/>
      <c r="H42" s="154"/>
    </row>
    <row r="43" spans="2:8" ht="20.25" customHeight="1" x14ac:dyDescent="0.25">
      <c r="B43" s="152" t="s">
        <v>206</v>
      </c>
      <c r="C43" s="153"/>
      <c r="D43" s="153"/>
      <c r="E43" s="153"/>
      <c r="F43" s="153"/>
      <c r="G43" s="153"/>
      <c r="H43" s="154"/>
    </row>
    <row r="44" spans="2:8" x14ac:dyDescent="0.25">
      <c r="B44" s="152" t="s">
        <v>207</v>
      </c>
      <c r="C44" s="153"/>
      <c r="D44" s="153"/>
      <c r="E44" s="153"/>
      <c r="F44" s="153"/>
      <c r="G44" s="153"/>
      <c r="H44" s="154"/>
    </row>
    <row r="45" spans="2:8" ht="15.75" thickBot="1" x14ac:dyDescent="0.3">
      <c r="B45" s="114"/>
      <c r="C45" s="115"/>
      <c r="D45" s="115"/>
      <c r="E45" s="115"/>
      <c r="F45" s="115"/>
      <c r="G45" s="115"/>
      <c r="H45" s="116"/>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21"/>
  <sheetViews>
    <sheetView tabSelected="1" zoomScale="70" zoomScaleNormal="70" workbookViewId="0">
      <selection activeCell="A10" sqref="A10:A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4.42578125" style="1" bestFit="1" customWidth="1"/>
    <col min="11" max="11" width="28.8554687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19" t="s">
        <v>143</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1"/>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2"/>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4"/>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136"/>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1" t="s">
        <v>43</v>
      </c>
      <c r="B4" s="232"/>
      <c r="C4" s="241" t="s">
        <v>222</v>
      </c>
      <c r="D4" s="242"/>
      <c r="E4" s="242"/>
      <c r="F4" s="242"/>
      <c r="G4" s="242"/>
      <c r="H4" s="242"/>
      <c r="I4" s="242"/>
      <c r="J4" s="242"/>
      <c r="K4" s="242"/>
      <c r="L4" s="242"/>
      <c r="M4" s="242"/>
      <c r="N4" s="243"/>
      <c r="O4" s="217"/>
      <c r="P4" s="218"/>
      <c r="Q4" s="218"/>
      <c r="R4" s="8"/>
      <c r="S4" s="8"/>
      <c r="T4" s="8"/>
      <c r="U4" s="8"/>
      <c r="V4" s="8"/>
      <c r="W4" s="8"/>
      <c r="X4" s="8"/>
      <c r="Y4" s="8"/>
      <c r="Z4" s="8"/>
      <c r="AA4" s="8"/>
      <c r="AB4" s="8"/>
      <c r="AC4" s="8"/>
      <c r="AD4" s="8"/>
      <c r="AE4" s="8"/>
      <c r="AF4" s="8"/>
      <c r="AG4" s="8"/>
      <c r="AH4" s="8"/>
      <c r="AI4" s="8"/>
      <c r="AJ4" s="137"/>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40.5" customHeight="1" x14ac:dyDescent="0.3">
      <c r="A5" s="231" t="s">
        <v>130</v>
      </c>
      <c r="B5" s="232"/>
      <c r="C5" s="238" t="s">
        <v>223</v>
      </c>
      <c r="D5" s="239"/>
      <c r="E5" s="239"/>
      <c r="F5" s="239"/>
      <c r="G5" s="239"/>
      <c r="H5" s="239"/>
      <c r="I5" s="239"/>
      <c r="J5" s="239"/>
      <c r="K5" s="239"/>
      <c r="L5" s="239"/>
      <c r="M5" s="239"/>
      <c r="N5" s="240"/>
      <c r="O5" s="8"/>
      <c r="P5" s="8"/>
      <c r="Q5" s="8"/>
      <c r="R5" s="8"/>
      <c r="S5" s="8"/>
      <c r="T5" s="8"/>
      <c r="U5" s="8"/>
      <c r="V5" s="8"/>
      <c r="W5" s="8"/>
      <c r="X5" s="8"/>
      <c r="Y5" s="8"/>
      <c r="Z5" s="8"/>
      <c r="AA5" s="8"/>
      <c r="AB5" s="8"/>
      <c r="AC5" s="8"/>
      <c r="AD5" s="8"/>
      <c r="AE5" s="8"/>
      <c r="AF5" s="8"/>
      <c r="AG5" s="8"/>
      <c r="AH5" s="8"/>
      <c r="AI5" s="8"/>
      <c r="AJ5" s="137"/>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1" t="s">
        <v>44</v>
      </c>
      <c r="B6" s="232"/>
      <c r="C6" s="238" t="s">
        <v>224</v>
      </c>
      <c r="D6" s="239"/>
      <c r="E6" s="239"/>
      <c r="F6" s="239"/>
      <c r="G6" s="239"/>
      <c r="H6" s="239"/>
      <c r="I6" s="239"/>
      <c r="J6" s="239"/>
      <c r="K6" s="239"/>
      <c r="L6" s="239"/>
      <c r="M6" s="239"/>
      <c r="N6" s="240"/>
      <c r="O6" s="8"/>
      <c r="P6" s="8"/>
      <c r="Q6" s="8"/>
      <c r="R6" s="8"/>
      <c r="S6" s="8"/>
      <c r="T6" s="8"/>
      <c r="U6" s="8"/>
      <c r="V6" s="8"/>
      <c r="W6" s="8"/>
      <c r="X6" s="8"/>
      <c r="Y6" s="8"/>
      <c r="Z6" s="8"/>
      <c r="AA6" s="8"/>
      <c r="AB6" s="8"/>
      <c r="AC6" s="8"/>
      <c r="AD6" s="8"/>
      <c r="AE6" s="8"/>
      <c r="AF6" s="8"/>
      <c r="AG6" s="8"/>
      <c r="AH6" s="8"/>
      <c r="AI6" s="8"/>
      <c r="AJ6" s="13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5" t="s">
        <v>139</v>
      </c>
      <c r="B7" s="226"/>
      <c r="C7" s="226"/>
      <c r="D7" s="226"/>
      <c r="E7" s="226"/>
      <c r="F7" s="226"/>
      <c r="G7" s="227"/>
      <c r="H7" s="225" t="s">
        <v>140</v>
      </c>
      <c r="I7" s="226"/>
      <c r="J7" s="226"/>
      <c r="K7" s="226"/>
      <c r="L7" s="226"/>
      <c r="M7" s="226"/>
      <c r="N7" s="227"/>
      <c r="O7" s="225" t="s">
        <v>141</v>
      </c>
      <c r="P7" s="226"/>
      <c r="Q7" s="226"/>
      <c r="R7" s="226"/>
      <c r="S7" s="226"/>
      <c r="T7" s="226"/>
      <c r="U7" s="226"/>
      <c r="V7" s="226"/>
      <c r="W7" s="227"/>
      <c r="X7" s="225" t="s">
        <v>142</v>
      </c>
      <c r="Y7" s="226"/>
      <c r="Z7" s="226"/>
      <c r="AA7" s="226"/>
      <c r="AB7" s="226"/>
      <c r="AC7" s="226"/>
      <c r="AD7" s="227"/>
      <c r="AE7" s="225" t="s">
        <v>34</v>
      </c>
      <c r="AF7" s="226"/>
      <c r="AG7" s="226"/>
      <c r="AH7" s="226"/>
      <c r="AI7" s="226"/>
      <c r="AJ7" s="227"/>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3" t="s">
        <v>0</v>
      </c>
      <c r="B8" s="236" t="s">
        <v>2</v>
      </c>
      <c r="C8" s="213" t="s">
        <v>3</v>
      </c>
      <c r="D8" s="213" t="s">
        <v>42</v>
      </c>
      <c r="E8" s="235" t="s">
        <v>1</v>
      </c>
      <c r="F8" s="212" t="s">
        <v>50</v>
      </c>
      <c r="G8" s="213" t="s">
        <v>135</v>
      </c>
      <c r="H8" s="244" t="s">
        <v>33</v>
      </c>
      <c r="I8" s="245" t="s">
        <v>5</v>
      </c>
      <c r="J8" s="212" t="s">
        <v>87</v>
      </c>
      <c r="K8" s="212" t="s">
        <v>92</v>
      </c>
      <c r="L8" s="247" t="s">
        <v>45</v>
      </c>
      <c r="M8" s="245" t="s">
        <v>5</v>
      </c>
      <c r="N8" s="213" t="s">
        <v>48</v>
      </c>
      <c r="O8" s="210" t="s">
        <v>11</v>
      </c>
      <c r="P8" s="212" t="s">
        <v>162</v>
      </c>
      <c r="Q8" s="212" t="s">
        <v>12</v>
      </c>
      <c r="R8" s="214" t="s">
        <v>8</v>
      </c>
      <c r="S8" s="215"/>
      <c r="T8" s="215"/>
      <c r="U8" s="215"/>
      <c r="V8" s="215"/>
      <c r="W8" s="216"/>
      <c r="X8" s="210" t="s">
        <v>138</v>
      </c>
      <c r="Y8" s="210" t="s">
        <v>46</v>
      </c>
      <c r="Z8" s="210" t="s">
        <v>5</v>
      </c>
      <c r="AA8" s="210" t="s">
        <v>47</v>
      </c>
      <c r="AB8" s="210" t="s">
        <v>5</v>
      </c>
      <c r="AC8" s="210" t="s">
        <v>49</v>
      </c>
      <c r="AD8" s="210" t="s">
        <v>29</v>
      </c>
      <c r="AE8" s="212" t="s">
        <v>34</v>
      </c>
      <c r="AF8" s="212" t="s">
        <v>35</v>
      </c>
      <c r="AG8" s="212" t="s">
        <v>36</v>
      </c>
      <c r="AH8" s="212" t="s">
        <v>38</v>
      </c>
      <c r="AI8" s="212" t="s">
        <v>37</v>
      </c>
      <c r="AJ8" s="21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4"/>
      <c r="B9" s="236"/>
      <c r="C9" s="237"/>
      <c r="D9" s="237"/>
      <c r="E9" s="236"/>
      <c r="F9" s="213"/>
      <c r="G9" s="237"/>
      <c r="H9" s="213"/>
      <c r="I9" s="246"/>
      <c r="J9" s="213"/>
      <c r="K9" s="213"/>
      <c r="L9" s="246"/>
      <c r="M9" s="246"/>
      <c r="N9" s="237"/>
      <c r="O9" s="211"/>
      <c r="P9" s="213"/>
      <c r="Q9" s="213"/>
      <c r="R9" s="7" t="s">
        <v>13</v>
      </c>
      <c r="S9" s="7" t="s">
        <v>17</v>
      </c>
      <c r="T9" s="7" t="s">
        <v>28</v>
      </c>
      <c r="U9" s="7" t="s">
        <v>18</v>
      </c>
      <c r="V9" s="7" t="s">
        <v>21</v>
      </c>
      <c r="W9" s="7" t="s">
        <v>24</v>
      </c>
      <c r="X9" s="211"/>
      <c r="Y9" s="211"/>
      <c r="Z9" s="211"/>
      <c r="AA9" s="211"/>
      <c r="AB9" s="211"/>
      <c r="AC9" s="211"/>
      <c r="AD9" s="211"/>
      <c r="AE9" s="213"/>
      <c r="AF9" s="213"/>
      <c r="AG9" s="213"/>
      <c r="AH9" s="213"/>
      <c r="AI9" s="213"/>
      <c r="AJ9" s="213"/>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94.5" customHeight="1" x14ac:dyDescent="0.25">
      <c r="A10" s="181">
        <v>7</v>
      </c>
      <c r="B10" s="183" t="s">
        <v>134</v>
      </c>
      <c r="C10" s="183" t="s">
        <v>225</v>
      </c>
      <c r="D10" s="183" t="s">
        <v>226</v>
      </c>
      <c r="E10" s="201" t="s">
        <v>227</v>
      </c>
      <c r="F10" s="183" t="s">
        <v>124</v>
      </c>
      <c r="G10" s="185">
        <v>200</v>
      </c>
      <c r="H10" s="187" t="str">
        <f>IF(G10&lt;=0,"",IF(G10&lt;=2,"Muy Baja",IF(G10&lt;=24,"Baja",IF(G10&lt;=500,"Media",IF(G10&lt;=5000,"Alta","Muy Alta")))))</f>
        <v>Media</v>
      </c>
      <c r="I10" s="189">
        <f>IF(H10="","",IF(H10="Muy Baja",0.2,IF(H10="Baja",0.4,IF(H10="Media",0.6,IF(H10="Alta",0.8,IF(H10="Muy Alta",1,))))))</f>
        <v>0.6</v>
      </c>
      <c r="J10" s="193" t="s">
        <v>145</v>
      </c>
      <c r="K10" s="140" t="str">
        <f>IF(NOT(ISERROR(MATCH(J10,'Tabla Impacto'!$B$221:$B$223,0))),'Tabla Impacto'!$F$223&amp;"Por favor no seleccionar los criterios de impacto(Afectación Económica o presupuestal y Pérdida Reputacional)",J10)</f>
        <v xml:space="preserve">     Afectación menor a 10 SMLMV .</v>
      </c>
      <c r="L10" s="187" t="str">
        <f>IF(OR(K10='Tabla Impacto'!$C$11,K10='Tabla Impacto'!$D$11),"Leve",IF(OR(K10='Tabla Impacto'!$C$12,K10='Tabla Impacto'!$D$12),"Menor",IF(OR(K10='Tabla Impacto'!$C$13,K10='Tabla Impacto'!$D$13),"Moderado",IF(OR(K10='Tabla Impacto'!$C$14,K10='Tabla Impacto'!$D$14),"Mayor",IF(OR(K10='Tabla Impacto'!$C$15,K10='Tabla Impacto'!$D$15),"Catastrófico","")))))</f>
        <v>Leve</v>
      </c>
      <c r="M10" s="189">
        <f>IF(L10="","",IF(L10="Leve",0.2,IF(L10="Menor",0.4,IF(L10="Moderado",0.6,IF(L10="Mayor",0.8,IF(L10="Catastrófico",1,))))))</f>
        <v>0.2</v>
      </c>
      <c r="N10" s="198"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 t="shared" ref="Q10:Q15" si="0">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120</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Leve</v>
      </c>
      <c r="AB10" s="130">
        <f>IFERROR(IF(Q10="Impacto",(M10-(+M10*T10)),IF(Q10="Probabilidad",M10,"")),"")</f>
        <v>0.2</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Bajo</v>
      </c>
      <c r="AD10" s="132" t="s">
        <v>31</v>
      </c>
      <c r="AE10" s="133"/>
      <c r="AF10" s="134"/>
      <c r="AG10" s="135"/>
      <c r="AH10" s="135"/>
      <c r="AI10" s="133"/>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72.75" x14ac:dyDescent="0.3">
      <c r="A11" s="182"/>
      <c r="B11" s="184"/>
      <c r="C11" s="184"/>
      <c r="D11" s="184"/>
      <c r="E11" s="202"/>
      <c r="F11" s="184"/>
      <c r="G11" s="186"/>
      <c r="H11" s="188"/>
      <c r="I11" s="190"/>
      <c r="J11" s="195"/>
      <c r="K11" s="141">
        <f>IF(NOT(ISERROR(MATCH(J11,_xlfn.ANCHORARRAY(E15),0))),#REF!&amp;"Por favor no seleccionar los criterios de impacto",J11)</f>
        <v>0</v>
      </c>
      <c r="L11" s="188"/>
      <c r="M11" s="190"/>
      <c r="N11" s="200"/>
      <c r="O11" s="123">
        <v>2</v>
      </c>
      <c r="P11" s="124" t="s">
        <v>229</v>
      </c>
      <c r="Q11" s="125" t="str">
        <f t="shared" si="0"/>
        <v>Probabilidad</v>
      </c>
      <c r="R11" s="126" t="s">
        <v>15</v>
      </c>
      <c r="S11" s="126" t="s">
        <v>9</v>
      </c>
      <c r="T11" s="127" t="str">
        <f t="shared" ref="T11" si="1">IF(AND(R11="Preventivo",S11="Automático"),"50%",IF(AND(R11="Preventivo",S11="Manual"),"40%",IF(AND(R11="Detectivo",S11="Automático"),"40%",IF(AND(R11="Detectivo",S11="Manual"),"30%",IF(AND(R11="Correctivo",S11="Automático"),"35%",IF(AND(R11="Correctivo",S11="Manual"),"25%",""))))))</f>
        <v>30%</v>
      </c>
      <c r="U11" s="126" t="s">
        <v>20</v>
      </c>
      <c r="V11" s="126" t="s">
        <v>23</v>
      </c>
      <c r="W11" s="126" t="s">
        <v>120</v>
      </c>
      <c r="X11" s="128">
        <f>IFERROR(IF(AND(Q10="Probabilidad",Q11="Probabilidad"),(Z10-(+Z10*T11)),IF(Q11="Probabilidad",(I10-(+I10*T11)),IF(Q11="Impacto",Z10,""))),"")</f>
        <v>0.252</v>
      </c>
      <c r="Y11" s="129" t="str">
        <f t="shared" ref="Y11:Y14" si="2">IFERROR(IF(X11="","",IF(X11&lt;=0.2,"Muy Baja",IF(X11&lt;=0.4,"Baja",IF(X11&lt;=0.6,"Media",IF(X11&lt;=0.8,"Alta","Muy Alta"))))),"")</f>
        <v>Baja</v>
      </c>
      <c r="Z11" s="130">
        <f t="shared" ref="Z11" si="3">+X11</f>
        <v>0.252</v>
      </c>
      <c r="AA11" s="129" t="str">
        <f t="shared" ref="AA11:AA14" si="4">IFERROR(IF(AB11="","",IF(AB11&lt;=0.2,"Leve",IF(AB11&lt;=0.4,"Menor",IF(AB11&lt;=0.6,"Moderado",IF(AB11&lt;=0.8,"Mayor","Catastrófico"))))),"")</f>
        <v>Leve</v>
      </c>
      <c r="AB11" s="130">
        <f>IFERROR(IF(AND(Q10="Impacto",Q11="Impacto"),(AB10-(+AB10*T11)),IF(Q11="Impacto",(M10-(+M10*T11)),IF(Q11="Probabilidad",AB10,""))),"")</f>
        <v>0.2</v>
      </c>
      <c r="AC11" s="131" t="str">
        <f t="shared" ref="AC11" si="5">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31</v>
      </c>
      <c r="AE11" s="133"/>
      <c r="AF11" s="134"/>
      <c r="AG11" s="135"/>
      <c r="AH11" s="135"/>
      <c r="AI11" s="133"/>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64.5" x14ac:dyDescent="0.3">
      <c r="A12" s="181">
        <v>8</v>
      </c>
      <c r="B12" s="183" t="s">
        <v>134</v>
      </c>
      <c r="C12" s="183" t="s">
        <v>230</v>
      </c>
      <c r="D12" s="205" t="s">
        <v>231</v>
      </c>
      <c r="E12" s="201" t="s">
        <v>232</v>
      </c>
      <c r="F12" s="183" t="s">
        <v>123</v>
      </c>
      <c r="G12" s="185">
        <v>20</v>
      </c>
      <c r="H12" s="187" t="str">
        <f>IF(G12&lt;=0,"",IF(G12&lt;=2,"Muy Baja",IF(G12&lt;=24,"Baja",IF(G12&lt;=500,"Media",IF(G12&lt;=5000,"Alta","Muy Alta")))))</f>
        <v>Baja</v>
      </c>
      <c r="I12" s="189">
        <f>IF(H12="","",IF(H12="Muy Baja",0.2,IF(H12="Baja",0.4,IF(H12="Media",0.6,IF(H12="Alta",0.8,IF(H12="Muy Alta",1,))))))</f>
        <v>0.4</v>
      </c>
      <c r="J12" s="193" t="s">
        <v>149</v>
      </c>
      <c r="K12" s="189" t="str">
        <f>IF(NOT(ISERROR(MATCH(J12,'Tabla Impacto'!$B$221:$B$223,0))),'Tabla Impacto'!$F$223&amp;"Por favor no seleccionar los criterios de impacto(Afectación Económica o presupuestal y Pérdida Reputacional)",J12)</f>
        <v xml:space="preserve">     Entre 10 y 50 SMLMV </v>
      </c>
      <c r="L12" s="187" t="str">
        <f>IF(OR(K12='Tabla Impacto'!$C$11,K12='Tabla Impacto'!$D$11),"Leve",IF(OR(K12='Tabla Impacto'!$C$12,K12='Tabla Impacto'!$D$12),"Menor",IF(OR(K12='Tabla Impacto'!$C$13,K12='Tabla Impacto'!$D$13),"Moderado",IF(OR(K12='Tabla Impacto'!$C$14,K12='Tabla Impacto'!$D$14),"Mayor",IF(OR(K12='Tabla Impacto'!$C$15,K12='Tabla Impacto'!$D$15),"Catastrófico","")))))</f>
        <v>Menor</v>
      </c>
      <c r="M12" s="189">
        <f>IF(L12="","",IF(L12="Leve",0.2,IF(L12="Menor",0.4,IF(L12="Moderado",0.6,IF(L12="Mayor",0.8,IF(L12="Catastrófico",1,))))))</f>
        <v>0.4</v>
      </c>
      <c r="N12" s="198" t="str">
        <f>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Moderado</v>
      </c>
      <c r="O12" s="123">
        <v>1</v>
      </c>
      <c r="P12" s="124" t="s">
        <v>233</v>
      </c>
      <c r="Q12" s="125" t="str">
        <f t="shared" si="0"/>
        <v>Probabilidad</v>
      </c>
      <c r="R12" s="126" t="s">
        <v>14</v>
      </c>
      <c r="S12" s="126" t="s">
        <v>10</v>
      </c>
      <c r="T12" s="127" t="str">
        <f>IF(AND(R12="Preventivo",S12="Automático"),"50%",IF(AND(R12="Preventivo",S12="Manual"),"40%",IF(AND(R12="Detectivo",S12="Automático"),"40%",IF(AND(R12="Detectivo",S12="Manual"),"30%",IF(AND(R12="Correctivo",S12="Automático"),"35%",IF(AND(R12="Correctivo",S12="Manual"),"25%",""))))))</f>
        <v>50%</v>
      </c>
      <c r="U12" s="126" t="s">
        <v>19</v>
      </c>
      <c r="V12" s="126" t="s">
        <v>23</v>
      </c>
      <c r="W12" s="126" t="s">
        <v>119</v>
      </c>
      <c r="X12" s="128">
        <f>IFERROR(IF(Q12="Probabilidad",(I12-(+I12*T12)),IF(Q12="Impacto",I12,"")),"")</f>
        <v>0.2</v>
      </c>
      <c r="Y12" s="129" t="str">
        <f>IFERROR(IF(X12="","",IF(X12&lt;=0.2,"Muy Baja",IF(X12&lt;=0.4,"Baja",IF(X12&lt;=0.6,"Media",IF(X12&lt;=0.8,"Alta","Muy Alta"))))),"")</f>
        <v>Muy Baja</v>
      </c>
      <c r="Z12" s="130">
        <f>+X12</f>
        <v>0.2</v>
      </c>
      <c r="AA12" s="129" t="str">
        <f>IFERROR(IF(AB12="","",IF(AB12&lt;=0.2,"Leve",IF(AB12&lt;=0.4,"Menor",IF(AB12&lt;=0.6,"Moderado",IF(AB12&lt;=0.8,"Mayor","Catastrófico"))))),"")</f>
        <v>Menor</v>
      </c>
      <c r="AB12" s="130">
        <f>IFERROR(IF(Q12="Impacto",(M12-(+M12*T12)),IF(Q12="Probabilidad",M12,"")),"")</f>
        <v>0.4</v>
      </c>
      <c r="AC12" s="131"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Bajo</v>
      </c>
      <c r="AD12" s="132" t="s">
        <v>31</v>
      </c>
      <c r="AE12" s="133"/>
      <c r="AF12" s="134"/>
      <c r="AG12" s="135"/>
      <c r="AH12" s="135"/>
      <c r="AI12" s="133"/>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64.5" x14ac:dyDescent="0.3">
      <c r="A13" s="203"/>
      <c r="B13" s="204"/>
      <c r="C13" s="204"/>
      <c r="D13" s="206"/>
      <c r="E13" s="208"/>
      <c r="F13" s="204"/>
      <c r="G13" s="209"/>
      <c r="H13" s="196"/>
      <c r="I13" s="197"/>
      <c r="J13" s="194"/>
      <c r="K13" s="197"/>
      <c r="L13" s="196"/>
      <c r="M13" s="197"/>
      <c r="N13" s="199"/>
      <c r="O13" s="123">
        <v>2</v>
      </c>
      <c r="P13" s="124" t="s">
        <v>235</v>
      </c>
      <c r="Q13" s="125" t="str">
        <f t="shared" ref="Q13" si="6">IF(OR(R13="Preventivo",R13="Detectivo"),"Probabilidad",IF(R13="Correctivo","Impacto",""))</f>
        <v>Probabilidad</v>
      </c>
      <c r="R13" s="126" t="s">
        <v>14</v>
      </c>
      <c r="S13" s="126" t="s">
        <v>10</v>
      </c>
      <c r="T13" s="127" t="str">
        <f>IF(AND(R13="Preventivo",S13="Automático"),"50%",IF(AND(R13="Preventivo",S13="Manual"),"40%",IF(AND(R13="Detectivo",S13="Automático"),"40%",IF(AND(R13="Detectivo",S13="Manual"),"30%",IF(AND(R13="Correctivo",S13="Automático"),"35%",IF(AND(R13="Correctivo",S13="Manual"),"25%",""))))))</f>
        <v>50%</v>
      </c>
      <c r="U13" s="126" t="s">
        <v>19</v>
      </c>
      <c r="V13" s="126" t="s">
        <v>22</v>
      </c>
      <c r="W13" s="126" t="s">
        <v>120</v>
      </c>
      <c r="X13" s="128">
        <f>IFERROR(IF(Q13="Probabilidad",(I13-(+I13*T13)),IF(Q13="Impacto",I13,"")),"")</f>
        <v>0</v>
      </c>
      <c r="Y13" s="129" t="str">
        <f>IFERROR(IF(X13="","",IF(X13&lt;=0.2,"Muy Baja",IF(X13&lt;=0.4,"Baja",IF(X13&lt;=0.6,"Media",IF(X13&lt;=0.8,"Alta","Muy Alta"))))),"")</f>
        <v>Muy Baja</v>
      </c>
      <c r="Z13" s="130">
        <f>+X13</f>
        <v>0</v>
      </c>
      <c r="AA13" s="129" t="str">
        <f>IFERROR(IF(AB13="","",IF(AB13&lt;=0.2,"Leve",IF(AB13&lt;=0.4,"Menor",IF(AB13&lt;=0.6,"Moderado",IF(AB13&lt;=0.8,"Mayor","Catastrófico"))))),"")</f>
        <v>Leve</v>
      </c>
      <c r="AB13" s="130">
        <f>IFERROR(IF(Q13="Impacto",(M13-(+M13*T13)),IF(Q13="Probabilidad",M13,"")),"")</f>
        <v>0</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31</v>
      </c>
      <c r="AE13" s="133"/>
      <c r="AF13" s="134"/>
      <c r="AG13" s="135"/>
      <c r="AH13" s="135"/>
      <c r="AI13" s="133"/>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82"/>
      <c r="B14" s="184"/>
      <c r="C14" s="184"/>
      <c r="D14" s="207"/>
      <c r="E14" s="202"/>
      <c r="F14" s="184"/>
      <c r="G14" s="186"/>
      <c r="H14" s="188"/>
      <c r="I14" s="190"/>
      <c r="J14" s="195"/>
      <c r="K14" s="197">
        <f>IF(NOT(ISERROR(MATCH(J14,_xlfn.ANCHORARRAY(#REF!),0))),#REF!&amp;"Por favor no seleccionar los criterios de impacto",J14)</f>
        <v>0</v>
      </c>
      <c r="L14" s="188"/>
      <c r="M14" s="190"/>
      <c r="N14" s="200"/>
      <c r="O14" s="123">
        <v>3</v>
      </c>
      <c r="P14" s="124" t="s">
        <v>234</v>
      </c>
      <c r="Q14" s="125" t="str">
        <f t="shared" si="0"/>
        <v>Probabilidad</v>
      </c>
      <c r="R14" s="126" t="s">
        <v>14</v>
      </c>
      <c r="S14" s="126" t="s">
        <v>9</v>
      </c>
      <c r="T14" s="127" t="str">
        <f t="shared" ref="T14" si="7">IF(AND(R14="Preventivo",S14="Automático"),"50%",IF(AND(R14="Preventivo",S14="Manual"),"40%",IF(AND(R14="Detectivo",S14="Automático"),"40%",IF(AND(R14="Detectivo",S14="Manual"),"30%",IF(AND(R14="Correctivo",S14="Automático"),"35%",IF(AND(R14="Correctivo",S14="Manual"),"25%",""))))))</f>
        <v>40%</v>
      </c>
      <c r="U14" s="126" t="s">
        <v>19</v>
      </c>
      <c r="V14" s="126" t="s">
        <v>22</v>
      </c>
      <c r="W14" s="126" t="s">
        <v>119</v>
      </c>
      <c r="X14" s="128">
        <f>IFERROR(IF(AND(Q12="Probabilidad",Q14="Probabilidad"),(Z12-(+Z12*T14)),IF(Q14="Probabilidad",(I12-(+I12*T14)),IF(Q14="Impacto",Z12,""))),"")</f>
        <v>0.12</v>
      </c>
      <c r="Y14" s="129" t="str">
        <f t="shared" si="2"/>
        <v>Muy Baja</v>
      </c>
      <c r="Z14" s="130">
        <f t="shared" ref="Z14" si="8">+X14</f>
        <v>0.12</v>
      </c>
      <c r="AA14" s="129" t="str">
        <f t="shared" si="4"/>
        <v>Menor</v>
      </c>
      <c r="AB14" s="130">
        <f>IFERROR(IF(AND(Q12="Impacto",Q14="Impacto"),(AB12-(+AB12*T14)),IF(Q14="Impacto",(M12-(+M12*T14)),IF(Q14="Probabilidad",AB12,""))),"")</f>
        <v>0.4</v>
      </c>
      <c r="AC14" s="131" t="str">
        <f t="shared" ref="AC14" si="9">IFERROR(IF(OR(AND(Y14="Muy Baja",AA14="Leve"),AND(Y14="Muy Baja",AA14="Menor"),AND(Y14="Baja",AA14="Leve")),"Bajo",IF(OR(AND(Y14="Muy baja",AA14="Moderado"),AND(Y14="Baja",AA14="Menor"),AND(Y14="Baja",AA14="Moderado"),AND(Y14="Media",AA14="Leve"),AND(Y14="Media",AA14="Menor"),AND(Y14="Media",AA14="Moderado"),AND(Y14="Alta",AA14="Leve"),AND(Y14="Alta",AA14="Menor")),"Moderado",IF(OR(AND(Y14="Muy Baja",AA14="Mayor"),AND(Y14="Baja",AA14="Mayor"),AND(Y14="Media",AA14="Mayor"),AND(Y14="Alta",AA14="Moderado"),AND(Y14="Alta",AA14="Mayor"),AND(Y14="Muy Alta",AA14="Leve"),AND(Y14="Muy Alta",AA14="Menor"),AND(Y14="Muy Alta",AA14="Moderado"),AND(Y14="Muy Alta",AA14="Mayor")),"Alto",IF(OR(AND(Y14="Muy Baja",AA14="Catastrófico"),AND(Y14="Baja",AA14="Catastrófico"),AND(Y14="Media",AA14="Catastrófico"),AND(Y14="Alta",AA14="Catastrófico"),AND(Y14="Muy Alta",AA14="Catastrófico")),"Extremo","")))),"")</f>
        <v>Bajo</v>
      </c>
      <c r="AD14" s="132" t="s">
        <v>31</v>
      </c>
      <c r="AE14" s="133"/>
      <c r="AF14" s="134"/>
      <c r="AG14" s="135"/>
      <c r="AH14" s="135"/>
      <c r="AI14" s="133"/>
      <c r="AJ14" s="134" t="s">
        <v>41</v>
      </c>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181">
        <v>9</v>
      </c>
      <c r="B15" s="183" t="s">
        <v>134</v>
      </c>
      <c r="C15" s="183" t="s">
        <v>236</v>
      </c>
      <c r="D15" s="183" t="s">
        <v>237</v>
      </c>
      <c r="E15" s="183" t="s">
        <v>238</v>
      </c>
      <c r="F15" s="183" t="s">
        <v>123</v>
      </c>
      <c r="G15" s="185">
        <v>20</v>
      </c>
      <c r="H15" s="187" t="str">
        <f>IF(G15&lt;=0,"",IF(G15&lt;=2,"Muy Baja",IF(G15&lt;=24,"Baja",IF(G15&lt;=500,"Media",IF(G15&lt;=5000,"Alta","Muy Alta")))))</f>
        <v>Baja</v>
      </c>
      <c r="I15" s="189">
        <f>IF(H15="","",IF(H15="Muy Baja",0.2,IF(H15="Baja",0.4,IF(H15="Media",0.6,IF(H15="Alta",0.8,IF(H15="Muy Alta",1,))))))</f>
        <v>0.4</v>
      </c>
      <c r="J15" s="193" t="s">
        <v>154</v>
      </c>
      <c r="K15" s="140" t="str">
        <f>IF(NOT(ISERROR(MATCH(J15,'Tabla Impacto'!$B$221:$B$223,0))),'Tabla Impacto'!$F$223&amp;"Por favor no seleccionar los criterios de impacto(Afectación Económica o presupuestal y Pérdida Reputacional)",J15)</f>
        <v xml:space="preserve">     El riesgo afecta la imagen de la entidad con algunos usuarios de relevancia frente al logro de los objetivos</v>
      </c>
      <c r="L15" s="187" t="str">
        <f>IF(OR(K15='Tabla Impacto'!$C$11,K15='Tabla Impacto'!$D$11),"Leve",IF(OR(K15='Tabla Impacto'!$C$12,K15='Tabla Impacto'!$D$12),"Menor",IF(OR(K15='Tabla Impacto'!$C$13,K15='Tabla Impacto'!$D$13),"Moderado",IF(OR(K15='Tabla Impacto'!$C$14,K15='Tabla Impacto'!$D$14),"Mayor",IF(OR(K15='Tabla Impacto'!$C$15,K15='Tabla Impacto'!$D$15),"Catastrófico","")))))</f>
        <v>Moderado</v>
      </c>
      <c r="M15" s="189">
        <f>IF(L15="","",IF(L15="Leve",0.2,IF(L15="Menor",0.4,IF(L15="Moderado",0.6,IF(L15="Mayor",0.8,IF(L15="Catastrófico",1,))))))</f>
        <v>0.6</v>
      </c>
      <c r="N15" s="198" t="str">
        <f>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Moderado</v>
      </c>
      <c r="O15" s="123">
        <v>1</v>
      </c>
      <c r="P15" s="124" t="s">
        <v>239</v>
      </c>
      <c r="Q15" s="125" t="str">
        <f t="shared" si="0"/>
        <v>Probabilidad</v>
      </c>
      <c r="R15" s="126" t="s">
        <v>14</v>
      </c>
      <c r="S15" s="126" t="s">
        <v>9</v>
      </c>
      <c r="T15" s="127" t="str">
        <f>IF(AND(R15="Preventivo",S15="Automático"),"50%",IF(AND(R15="Preventivo",S15="Manual"),"40%",IF(AND(R15="Detectivo",S15="Automático"),"40%",IF(AND(R15="Detectivo",S15="Manual"),"30%",IF(AND(R15="Correctivo",S15="Automático"),"35%",IF(AND(R15="Correctivo",S15="Manual"),"25%",""))))))</f>
        <v>40%</v>
      </c>
      <c r="U15" s="126" t="s">
        <v>20</v>
      </c>
      <c r="V15" s="126" t="s">
        <v>22</v>
      </c>
      <c r="W15" s="126" t="s">
        <v>119</v>
      </c>
      <c r="X15" s="128">
        <f>IFERROR(IF(Q15="Probabilidad",(I15-(+I15*T15)),IF(Q15="Impacto",I15,"")),"")</f>
        <v>0.24</v>
      </c>
      <c r="Y15" s="129" t="str">
        <f>IFERROR(IF(X15="","",IF(X15&lt;=0.2,"Muy Baja",IF(X15&lt;=0.4,"Baja",IF(X15&lt;=0.6,"Media",IF(X15&lt;=0.8,"Alta","Muy Alta"))))),"")</f>
        <v>Baja</v>
      </c>
      <c r="Z15" s="130">
        <f>+X15</f>
        <v>0.24</v>
      </c>
      <c r="AA15" s="129" t="str">
        <f>IFERROR(IF(AB15="","",IF(AB15&lt;=0.2,"Leve",IF(AB15&lt;=0.4,"Menor",IF(AB15&lt;=0.6,"Moderado",IF(AB15&lt;=0.8,"Mayor","Catastrófico"))))),"")</f>
        <v>Moderado</v>
      </c>
      <c r="AB15" s="130">
        <f>IFERROR(IF(Q15="Impacto",(M15-(+M15*T15)),IF(Q15="Probabilidad",M15,"")),"")</f>
        <v>0.6</v>
      </c>
      <c r="AC15" s="131"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Moderado</v>
      </c>
      <c r="AD15" s="132" t="s">
        <v>31</v>
      </c>
      <c r="AE15" s="133"/>
      <c r="AF15" s="134"/>
      <c r="AG15" s="135"/>
      <c r="AH15" s="135"/>
      <c r="AI15" s="133"/>
      <c r="AJ15" s="134" t="s">
        <v>41</v>
      </c>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82"/>
      <c r="B16" s="184"/>
      <c r="C16" s="184"/>
      <c r="D16" s="184"/>
      <c r="E16" s="184"/>
      <c r="F16" s="184"/>
      <c r="G16" s="186"/>
      <c r="H16" s="188"/>
      <c r="I16" s="190"/>
      <c r="J16" s="195"/>
      <c r="K16" s="140"/>
      <c r="L16" s="188"/>
      <c r="M16" s="190"/>
      <c r="N16" s="200"/>
      <c r="O16" s="123">
        <v>2</v>
      </c>
      <c r="P16" s="124" t="s">
        <v>240</v>
      </c>
      <c r="Q16" s="125" t="str">
        <f t="shared" ref="Q16" si="10">IF(OR(R16="Preventivo",R16="Detectivo"),"Probabilidad",IF(R16="Correctivo","Impacto",""))</f>
        <v>Probabilidad</v>
      </c>
      <c r="R16" s="126" t="s">
        <v>14</v>
      </c>
      <c r="S16" s="126" t="s">
        <v>10</v>
      </c>
      <c r="T16" s="127" t="str">
        <f>IF(AND(R16="Preventivo",S16="Automático"),"50%",IF(AND(R16="Preventivo",S16="Manual"),"40%",IF(AND(R16="Detectivo",S16="Automático"),"40%",IF(AND(R16="Detectivo",S16="Manual"),"30%",IF(AND(R16="Correctivo",S16="Automático"),"35%",IF(AND(R16="Correctivo",S16="Manual"),"25%",""))))))</f>
        <v>50%</v>
      </c>
      <c r="U16" s="126" t="s">
        <v>19</v>
      </c>
      <c r="V16" s="126" t="s">
        <v>22</v>
      </c>
      <c r="W16" s="126" t="s">
        <v>119</v>
      </c>
      <c r="X16" s="128">
        <f>IFERROR(IF(Q16="Probabilidad",(I16-(+I16*T16)),IF(Q16="Impacto",I16,"")),"")</f>
        <v>0</v>
      </c>
      <c r="Y16" s="129" t="str">
        <f>IFERROR(IF(X16="","",IF(X16&lt;=0.2,"Muy Baja",IF(X16&lt;=0.4,"Baja",IF(X16&lt;=0.6,"Media",IF(X16&lt;=0.8,"Alta","Muy Alta"))))),"")</f>
        <v>Muy Baja</v>
      </c>
      <c r="Z16" s="130">
        <f>+X16</f>
        <v>0</v>
      </c>
      <c r="AA16" s="129" t="str">
        <f>IFERROR(IF(AB16="","",IF(AB16&lt;=0.2,"Leve",IF(AB16&lt;=0.4,"Menor",IF(AB16&lt;=0.6,"Moderado",IF(AB16&lt;=0.8,"Mayor","Catastrófico"))))),"")</f>
        <v>Leve</v>
      </c>
      <c r="AB16" s="130">
        <f>IFERROR(IF(Q16="Impacto",(M16-(+M16*T16)),IF(Q16="Probabilidad",M16,"")),"")</f>
        <v>0</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Bajo</v>
      </c>
      <c r="AD16" s="132" t="s">
        <v>31</v>
      </c>
      <c r="AE16" s="133"/>
      <c r="AF16" s="134"/>
      <c r="AG16" s="135"/>
      <c r="AH16" s="135"/>
      <c r="AI16" s="133"/>
      <c r="AJ16" s="134" t="s">
        <v>41</v>
      </c>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8" spans="1:36" ht="49.5" customHeight="1" x14ac:dyDescent="0.3">
      <c r="A18" s="6"/>
      <c r="B18" s="228" t="s">
        <v>131</v>
      </c>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30"/>
    </row>
    <row r="20" spans="1:36" x14ac:dyDescent="0.3">
      <c r="A20" s="1"/>
      <c r="B20" s="24" t="s">
        <v>213</v>
      </c>
      <c r="C20" s="1" t="s">
        <v>218</v>
      </c>
      <c r="D20" s="1"/>
      <c r="F20" s="1"/>
      <c r="G20" s="139" t="s">
        <v>215</v>
      </c>
      <c r="H20" s="191" t="s">
        <v>241</v>
      </c>
      <c r="I20" s="191"/>
      <c r="J20" s="191"/>
      <c r="N20" s="139" t="s">
        <v>216</v>
      </c>
      <c r="P20" s="1" t="s">
        <v>220</v>
      </c>
    </row>
    <row r="21" spans="1:36" x14ac:dyDescent="0.3">
      <c r="B21" s="2" t="s">
        <v>214</v>
      </c>
      <c r="C21" s="192" t="s">
        <v>219</v>
      </c>
      <c r="D21" s="192"/>
      <c r="G21" s="1" t="s">
        <v>217</v>
      </c>
      <c r="H21" s="191" t="s">
        <v>242</v>
      </c>
      <c r="I21" s="191"/>
      <c r="J21" s="191"/>
      <c r="N21" s="1" t="s">
        <v>217</v>
      </c>
      <c r="P21" s="1" t="s">
        <v>221</v>
      </c>
    </row>
  </sheetData>
  <dataConsolidate/>
  <mergeCells count="88">
    <mergeCell ref="G8:G9"/>
    <mergeCell ref="H8:H9"/>
    <mergeCell ref="I8:I9"/>
    <mergeCell ref="L8:L9"/>
    <mergeCell ref="M8:M9"/>
    <mergeCell ref="A8:A9"/>
    <mergeCell ref="F8:F9"/>
    <mergeCell ref="E8:E9"/>
    <mergeCell ref="D8:D9"/>
    <mergeCell ref="C8:C9"/>
    <mergeCell ref="B8:B9"/>
    <mergeCell ref="O4:Q4"/>
    <mergeCell ref="A1:AJ2"/>
    <mergeCell ref="A7:G7"/>
    <mergeCell ref="H7:N7"/>
    <mergeCell ref="O7:W7"/>
    <mergeCell ref="X7:AD7"/>
    <mergeCell ref="AE7:AJ7"/>
    <mergeCell ref="A4:B4"/>
    <mergeCell ref="A5:B5"/>
    <mergeCell ref="A6:B6"/>
    <mergeCell ref="C5:N5"/>
    <mergeCell ref="C6:N6"/>
    <mergeCell ref="C4:N4"/>
    <mergeCell ref="H10:H11"/>
    <mergeCell ref="I10:I11"/>
    <mergeCell ref="J10:J11"/>
    <mergeCell ref="AA8:AA9"/>
    <mergeCell ref="Y8:Y9"/>
    <mergeCell ref="Z8:Z9"/>
    <mergeCell ref="N8:N9"/>
    <mergeCell ref="J8:J9"/>
    <mergeCell ref="K8:K9"/>
    <mergeCell ref="AI8:AI9"/>
    <mergeCell ref="AJ8:AJ9"/>
    <mergeCell ref="AE8:AE9"/>
    <mergeCell ref="L10:L11"/>
    <mergeCell ref="M10:M11"/>
    <mergeCell ref="N10:N11"/>
    <mergeCell ref="Q8:Q9"/>
    <mergeCell ref="R8:W8"/>
    <mergeCell ref="X8:X9"/>
    <mergeCell ref="P8:P9"/>
    <mergeCell ref="O8:O9"/>
    <mergeCell ref="AB8:AB9"/>
    <mergeCell ref="AC8:AC9"/>
    <mergeCell ref="AD8:AD9"/>
    <mergeCell ref="AF8:AF9"/>
    <mergeCell ref="AG8:AG9"/>
    <mergeCell ref="AH8:AH9"/>
    <mergeCell ref="F10:F11"/>
    <mergeCell ref="G10:G11"/>
    <mergeCell ref="A12:A14"/>
    <mergeCell ref="B12:B14"/>
    <mergeCell ref="C12:C14"/>
    <mergeCell ref="D12:D14"/>
    <mergeCell ref="E12:E14"/>
    <mergeCell ref="F12:F14"/>
    <mergeCell ref="G12:G14"/>
    <mergeCell ref="A10:A11"/>
    <mergeCell ref="B10:B11"/>
    <mergeCell ref="C10:C11"/>
    <mergeCell ref="D10:D11"/>
    <mergeCell ref="E10:E11"/>
    <mergeCell ref="N12:N14"/>
    <mergeCell ref="K12:K14"/>
    <mergeCell ref="J15:J16"/>
    <mergeCell ref="L15:L16"/>
    <mergeCell ref="M15:M16"/>
    <mergeCell ref="N15:N16"/>
    <mergeCell ref="H21:J21"/>
    <mergeCell ref="C21:D21"/>
    <mergeCell ref="J12:J14"/>
    <mergeCell ref="L12:L14"/>
    <mergeCell ref="M12:M14"/>
    <mergeCell ref="H12:H14"/>
    <mergeCell ref="I12:I14"/>
    <mergeCell ref="B18:AJ18"/>
    <mergeCell ref="F15:F16"/>
    <mergeCell ref="G15:G16"/>
    <mergeCell ref="H15:H16"/>
    <mergeCell ref="I15:I16"/>
    <mergeCell ref="H20:J20"/>
    <mergeCell ref="A15:A16"/>
    <mergeCell ref="B15:B16"/>
    <mergeCell ref="C15:C16"/>
    <mergeCell ref="D15:D16"/>
    <mergeCell ref="E15:E16"/>
  </mergeCells>
  <conditionalFormatting sqref="H10 H12:H13 Y10:Y17">
    <cfRule type="cellIs" dxfId="31" priority="319" operator="equal">
      <formula>"Muy Alta"</formula>
    </cfRule>
    <cfRule type="cellIs" dxfId="30" priority="320" operator="equal">
      <formula>"Alta"</formula>
    </cfRule>
    <cfRule type="cellIs" dxfId="29" priority="321" operator="equal">
      <formula>"Media"</formula>
    </cfRule>
    <cfRule type="cellIs" dxfId="28" priority="322" operator="equal">
      <formula>"Baja"</formula>
    </cfRule>
    <cfRule type="cellIs" dxfId="27" priority="323" operator="equal">
      <formula>"Muy Baja"</formula>
    </cfRule>
  </conditionalFormatting>
  <conditionalFormatting sqref="H15">
    <cfRule type="cellIs" dxfId="26" priority="221" operator="equal">
      <formula>"Muy Alta"</formula>
    </cfRule>
    <cfRule type="cellIs" dxfId="25" priority="222" operator="equal">
      <formula>"Alta"</formula>
    </cfRule>
    <cfRule type="cellIs" dxfId="24" priority="223" operator="equal">
      <formula>"Media"</formula>
    </cfRule>
    <cfRule type="cellIs" dxfId="23" priority="224" operator="equal">
      <formula>"Baja"</formula>
    </cfRule>
    <cfRule type="cellIs" dxfId="22" priority="225" operator="equal">
      <formula>"Muy Baja"</formula>
    </cfRule>
  </conditionalFormatting>
  <conditionalFormatting sqref="K10:K17">
    <cfRule type="containsText" dxfId="21" priority="1" operator="containsText" text="❌">
      <formula>NOT(ISERROR(SEARCH("❌",K10)))</formula>
    </cfRule>
  </conditionalFormatting>
  <conditionalFormatting sqref="L10 L12:L13 L15 AA10:AA17">
    <cfRule type="cellIs" dxfId="20" priority="314" operator="equal">
      <formula>"Catastrófico"</formula>
    </cfRule>
    <cfRule type="cellIs" dxfId="19" priority="315" operator="equal">
      <formula>"Mayor"</formula>
    </cfRule>
    <cfRule type="cellIs" dxfId="18" priority="316" operator="equal">
      <formula>"Moderado"</formula>
    </cfRule>
    <cfRule type="cellIs" dxfId="17" priority="317" operator="equal">
      <formula>"Menor"</formula>
    </cfRule>
    <cfRule type="cellIs" dxfId="16" priority="318" operator="equal">
      <formula>"Leve"</formula>
    </cfRule>
  </conditionalFormatting>
  <conditionalFormatting sqref="N10 AC10:AC17">
    <cfRule type="cellIs" dxfId="15" priority="310" operator="equal">
      <formula>"Extremo"</formula>
    </cfRule>
    <cfRule type="cellIs" dxfId="14" priority="311" operator="equal">
      <formula>"Alto"</formula>
    </cfRule>
    <cfRule type="cellIs" dxfId="13" priority="312" operator="equal">
      <formula>"Moderado"</formula>
    </cfRule>
    <cfRule type="cellIs" dxfId="12" priority="313" operator="equal">
      <formula>"Bajo"</formula>
    </cfRule>
  </conditionalFormatting>
  <conditionalFormatting sqref="N12:N13">
    <cfRule type="cellIs" dxfId="11" priority="240" operator="equal">
      <formula>"Extremo"</formula>
    </cfRule>
    <cfRule type="cellIs" dxfId="10" priority="241" operator="equal">
      <formula>"Alto"</formula>
    </cfRule>
    <cfRule type="cellIs" dxfId="9" priority="242" operator="equal">
      <formula>"Moderado"</formula>
    </cfRule>
    <cfRule type="cellIs" dxfId="8" priority="243" operator="equal">
      <formula>"Bajo"</formula>
    </cfRule>
  </conditionalFormatting>
  <conditionalFormatting sqref="N15">
    <cfRule type="cellIs" dxfId="7" priority="212" operator="equal">
      <formula>"Extremo"</formula>
    </cfRule>
    <cfRule type="cellIs" dxfId="6" priority="213" operator="equal">
      <formula>"Alto"</formula>
    </cfRule>
    <cfRule type="cellIs" dxfId="5" priority="214" operator="equal">
      <formula>"Moderado"</formula>
    </cfRule>
    <cfRule type="cellIs" dxfId="4" priority="215" operator="equal">
      <formula>"Bajo"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6000000}">
          <x14:formula1>
            <xm:f>'Opciones Tratamiento'!$B$13:$B$19</xm:f>
          </x14:formula1>
          <xm:sqref>F10 F12:F13 F17 F15</xm:sqref>
        </x14:dataValidation>
        <x14:dataValidation type="list" allowBlank="1" showInputMessage="1" showErrorMessage="1" xr:uid="{00000000-0002-0000-0100-000007000000}">
          <x14:formula1>
            <xm:f>'Opciones Tratamiento'!$E$2:$E$4</xm:f>
          </x14:formula1>
          <xm:sqref>B10 B12:B13 B17 B15</xm:sqref>
        </x14:dataValidation>
        <x14:dataValidation type="list" allowBlank="1" showInputMessage="1" showErrorMessage="1" xr:uid="{00000000-0002-0000-0100-000009000000}">
          <x14:formula1>
            <xm:f>'Tabla Impacto'!$F$210:$F$221</xm:f>
          </x14:formula1>
          <xm:sqref>J10 J12:J13 J17 J15</xm:sqref>
        </x14:dataValidation>
        <x14:dataValidation type="list" allowBlank="1" showInputMessage="1" showErrorMessage="1" xr:uid="{00000000-0002-0000-0100-000004000000}">
          <x14:formula1>
            <xm:f>'Opciones Tratamiento'!$B$9:$B$10</xm:f>
          </x14:formula1>
          <xm:sqref>AJ10:AJ16</xm:sqref>
        </x14:dataValidation>
        <x14:dataValidation type="list" allowBlank="1" showInputMessage="1" showErrorMessage="1" xr:uid="{00000000-0002-0000-0100-000000000000}">
          <x14:formula1>
            <xm:f>'Tabla Valoración controles'!$D$4:$D$6</xm:f>
          </x14:formula1>
          <xm:sqref>R10:R17</xm:sqref>
        </x14:dataValidation>
        <x14:dataValidation type="list" allowBlank="1" showInputMessage="1" showErrorMessage="1" xr:uid="{00000000-0002-0000-0100-000001000000}">
          <x14:formula1>
            <xm:f>'Tabla Valoración controles'!$D$7:$D$8</xm:f>
          </x14:formula1>
          <xm:sqref>S10:S17</xm:sqref>
        </x14:dataValidation>
        <x14:dataValidation type="list" allowBlank="1" showInputMessage="1" showErrorMessage="1" xr:uid="{00000000-0002-0000-0100-000002000000}">
          <x14:formula1>
            <xm:f>'Tabla Valoración controles'!$D$9:$D$10</xm:f>
          </x14:formula1>
          <xm:sqref>U10:U17</xm:sqref>
        </x14:dataValidation>
        <x14:dataValidation type="list" allowBlank="1" showInputMessage="1" showErrorMessage="1" xr:uid="{00000000-0002-0000-0100-000003000000}">
          <x14:formula1>
            <xm:f>'Tabla Valoración controles'!$D$11:$D$12</xm:f>
          </x14:formula1>
          <xm:sqref>V10:V17</xm:sqref>
        </x14:dataValidation>
        <x14:dataValidation type="list" allowBlank="1" showInputMessage="1" showErrorMessage="1" xr:uid="{00000000-0002-0000-0100-000005000000}">
          <x14:formula1>
            <xm:f>'Tabla Valoración controles'!$D$13:$D$14</xm:f>
          </x14:formula1>
          <xm:sqref>W10:W17</xm:sqref>
        </x14:dataValidation>
        <x14:dataValidation type="list" allowBlank="1" showInputMessage="1" showErrorMessage="1" xr:uid="{00000000-0002-0000-0100-000008000000}">
          <x14:formula1>
            <xm:f>'Opciones Tratamiento'!$B$2:$B$5</xm:f>
          </x14:formula1>
          <xm:sqref>AD10:AD17</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AE10:AE17</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AF10:AF17</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AG10:AG17</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AH10:AH17</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topLeftCell="A4"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333" t="s">
        <v>160</v>
      </c>
      <c r="C2" s="333"/>
      <c r="D2" s="333"/>
      <c r="E2" s="333"/>
      <c r="F2" s="333"/>
      <c r="G2" s="333"/>
      <c r="H2" s="333"/>
      <c r="I2" s="333"/>
      <c r="J2" s="301" t="s">
        <v>2</v>
      </c>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333"/>
      <c r="C3" s="333"/>
      <c r="D3" s="333"/>
      <c r="E3" s="333"/>
      <c r="F3" s="333"/>
      <c r="G3" s="333"/>
      <c r="H3" s="333"/>
      <c r="I3" s="333"/>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333"/>
      <c r="C4" s="333"/>
      <c r="D4" s="333"/>
      <c r="E4" s="333"/>
      <c r="F4" s="333"/>
      <c r="G4" s="333"/>
      <c r="H4" s="333"/>
      <c r="I4" s="333"/>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48" t="s">
        <v>4</v>
      </c>
      <c r="C6" s="248"/>
      <c r="D6" s="249"/>
      <c r="E6" s="286" t="s">
        <v>116</v>
      </c>
      <c r="F6" s="287"/>
      <c r="G6" s="287"/>
      <c r="H6" s="287"/>
      <c r="I6" s="288"/>
      <c r="J6" s="297" t="str">
        <f>IF(AND('Mapa final'!$H$10="Muy Alta",'Mapa final'!$L$10="Leve"),CONCATENATE("R",'Mapa final'!$A$10),"")</f>
        <v/>
      </c>
      <c r="K6" s="298"/>
      <c r="L6" s="298" t="str">
        <f>IF(AND('Mapa final'!$H$12="Muy Alta",'Mapa final'!$L$12="Leve"),CONCATENATE("R",'Mapa final'!$A$12),"")</f>
        <v/>
      </c>
      <c r="M6" s="298"/>
      <c r="N6" s="298" t="str">
        <f>IF(AND('Mapa final'!$H$15="Muy Alta",'Mapa final'!$L$15="Leve"),CONCATENATE("R",'Mapa final'!$A$15),"")</f>
        <v/>
      </c>
      <c r="O6" s="300"/>
      <c r="P6" s="297" t="str">
        <f>IF(AND('Mapa final'!$H$10="Muy Alta",'Mapa final'!$L$10="Menor"),CONCATENATE("R",'Mapa final'!$A$10),"")</f>
        <v/>
      </c>
      <c r="Q6" s="298"/>
      <c r="R6" s="298" t="str">
        <f>IF(AND('Mapa final'!$H$12="Muy Alta",'Mapa final'!$L$12="Menor"),CONCATENATE("R",'Mapa final'!$A$12),"")</f>
        <v/>
      </c>
      <c r="S6" s="298"/>
      <c r="T6" s="298" t="str">
        <f>IF(AND('Mapa final'!$H$15="Muy Alta",'Mapa final'!$L$15="Menor"),CONCATENATE("R",'Mapa final'!$A$15),"")</f>
        <v/>
      </c>
      <c r="U6" s="300"/>
      <c r="V6" s="297" t="str">
        <f>IF(AND('Mapa final'!$H$10="Muy Alta",'Mapa final'!$L$10="Moderado"),CONCATENATE("R",'Mapa final'!$A$10),"")</f>
        <v/>
      </c>
      <c r="W6" s="298"/>
      <c r="X6" s="298" t="str">
        <f>IF(AND('Mapa final'!$H$12="Muy Alta",'Mapa final'!$L$12="Moderado"),CONCATENATE("R",'Mapa final'!$A$12),"")</f>
        <v/>
      </c>
      <c r="Y6" s="298"/>
      <c r="Z6" s="298" t="str">
        <f>IF(AND('Mapa final'!$H$15="Muy Alta",'Mapa final'!$L$15="Moderado"),CONCATENATE("R",'Mapa final'!$A$15),"")</f>
        <v/>
      </c>
      <c r="AA6" s="300"/>
      <c r="AB6" s="297" t="str">
        <f>IF(AND('Mapa final'!$H$10="Muy Alta",'Mapa final'!$L$10="Mayor"),CONCATENATE("R",'Mapa final'!$A$10),"")</f>
        <v/>
      </c>
      <c r="AC6" s="298"/>
      <c r="AD6" s="298" t="str">
        <f>IF(AND('Mapa final'!$H$12="Muy Alta",'Mapa final'!$L$12="Mayor"),CONCATENATE("R",'Mapa final'!$A$12),"")</f>
        <v/>
      </c>
      <c r="AE6" s="298"/>
      <c r="AF6" s="298" t="str">
        <f>IF(AND('Mapa final'!$H$15="Muy Alta",'Mapa final'!$L$15="Mayor"),CONCATENATE("R",'Mapa final'!$A$15),"")</f>
        <v/>
      </c>
      <c r="AG6" s="300"/>
      <c r="AH6" s="312" t="str">
        <f>IF(AND('Mapa final'!$H$10="Muy Alta",'Mapa final'!$L$10="Catastrófico"),CONCATENATE("R",'Mapa final'!$A$10),"")</f>
        <v/>
      </c>
      <c r="AI6" s="313"/>
      <c r="AJ6" s="313" t="str">
        <f>IF(AND('Mapa final'!$H$12="Muy Alta",'Mapa final'!$L$12="Catastrófico"),CONCATENATE("R",'Mapa final'!$A$12),"")</f>
        <v/>
      </c>
      <c r="AK6" s="313"/>
      <c r="AL6" s="313" t="str">
        <f>IF(AND('Mapa final'!$H$15="Muy Alta",'Mapa final'!$L$15="Catastrófico"),CONCATENATE("R",'Mapa final'!$A$15),"")</f>
        <v/>
      </c>
      <c r="AM6" s="314"/>
      <c r="AO6" s="250" t="s">
        <v>79</v>
      </c>
      <c r="AP6" s="251"/>
      <c r="AQ6" s="251"/>
      <c r="AR6" s="251"/>
      <c r="AS6" s="251"/>
      <c r="AT6" s="25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48"/>
      <c r="C7" s="248"/>
      <c r="D7" s="249"/>
      <c r="E7" s="289"/>
      <c r="F7" s="290"/>
      <c r="G7" s="290"/>
      <c r="H7" s="290"/>
      <c r="I7" s="291"/>
      <c r="J7" s="299"/>
      <c r="K7" s="295"/>
      <c r="L7" s="295"/>
      <c r="M7" s="295"/>
      <c r="N7" s="295"/>
      <c r="O7" s="296"/>
      <c r="P7" s="299"/>
      <c r="Q7" s="295"/>
      <c r="R7" s="295"/>
      <c r="S7" s="295"/>
      <c r="T7" s="295"/>
      <c r="U7" s="296"/>
      <c r="V7" s="299"/>
      <c r="W7" s="295"/>
      <c r="X7" s="295"/>
      <c r="Y7" s="295"/>
      <c r="Z7" s="295"/>
      <c r="AA7" s="296"/>
      <c r="AB7" s="299"/>
      <c r="AC7" s="295"/>
      <c r="AD7" s="295"/>
      <c r="AE7" s="295"/>
      <c r="AF7" s="295"/>
      <c r="AG7" s="296"/>
      <c r="AH7" s="306"/>
      <c r="AI7" s="307"/>
      <c r="AJ7" s="307"/>
      <c r="AK7" s="307"/>
      <c r="AL7" s="307"/>
      <c r="AM7" s="308"/>
      <c r="AN7" s="83"/>
      <c r="AO7" s="253"/>
      <c r="AP7" s="254"/>
      <c r="AQ7" s="254"/>
      <c r="AR7" s="254"/>
      <c r="AS7" s="254"/>
      <c r="AT7" s="25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48"/>
      <c r="C8" s="248"/>
      <c r="D8" s="249"/>
      <c r="E8" s="289"/>
      <c r="F8" s="290"/>
      <c r="G8" s="290"/>
      <c r="H8" s="290"/>
      <c r="I8" s="291"/>
      <c r="J8" s="299" t="e">
        <f>IF(AND('Mapa final'!#REF!="Muy Alta",'Mapa final'!#REF!="Leve"),CONCATENATE("R",'Mapa final'!#REF!),"")</f>
        <v>#REF!</v>
      </c>
      <c r="K8" s="295"/>
      <c r="L8" s="295" t="e">
        <f>IF(AND('Mapa final'!#REF!="Muy Alta",'Mapa final'!#REF!="Leve"),CONCATENATE("R",'Mapa final'!#REF!),"")</f>
        <v>#REF!</v>
      </c>
      <c r="M8" s="295"/>
      <c r="N8" s="295" t="e">
        <f>IF(AND('Mapa final'!#REF!="Muy Alta",'Mapa final'!#REF!="Leve"),CONCATENATE("R",'Mapa final'!#REF!),"")</f>
        <v>#REF!</v>
      </c>
      <c r="O8" s="296"/>
      <c r="P8" s="299" t="e">
        <f>IF(AND('Mapa final'!#REF!="Muy Alta",'Mapa final'!#REF!="Menor"),CONCATENATE("R",'Mapa final'!#REF!),"")</f>
        <v>#REF!</v>
      </c>
      <c r="Q8" s="295"/>
      <c r="R8" s="295" t="e">
        <f>IF(AND('Mapa final'!#REF!="Muy Alta",'Mapa final'!#REF!="Menor"),CONCATENATE("R",'Mapa final'!#REF!),"")</f>
        <v>#REF!</v>
      </c>
      <c r="S8" s="295"/>
      <c r="T8" s="295" t="e">
        <f>IF(AND('Mapa final'!#REF!="Muy Alta",'Mapa final'!#REF!="Menor"),CONCATENATE("R",'Mapa final'!#REF!),"")</f>
        <v>#REF!</v>
      </c>
      <c r="U8" s="296"/>
      <c r="V8" s="299" t="e">
        <f>IF(AND('Mapa final'!#REF!="Muy Alta",'Mapa final'!#REF!="Moderado"),CONCATENATE("R",'Mapa final'!#REF!),"")</f>
        <v>#REF!</v>
      </c>
      <c r="W8" s="295"/>
      <c r="X8" s="295" t="e">
        <f>IF(AND('Mapa final'!#REF!="Muy Alta",'Mapa final'!#REF!="Moderado"),CONCATENATE("R",'Mapa final'!#REF!),"")</f>
        <v>#REF!</v>
      </c>
      <c r="Y8" s="295"/>
      <c r="Z8" s="295" t="e">
        <f>IF(AND('Mapa final'!#REF!="Muy Alta",'Mapa final'!#REF!="Moderado"),CONCATENATE("R",'Mapa final'!#REF!),"")</f>
        <v>#REF!</v>
      </c>
      <c r="AA8" s="296"/>
      <c r="AB8" s="299" t="e">
        <f>IF(AND('Mapa final'!#REF!="Muy Alta",'Mapa final'!#REF!="Mayor"),CONCATENATE("R",'Mapa final'!#REF!),"")</f>
        <v>#REF!</v>
      </c>
      <c r="AC8" s="295"/>
      <c r="AD8" s="295" t="e">
        <f>IF(AND('Mapa final'!#REF!="Muy Alta",'Mapa final'!#REF!="Mayor"),CONCATENATE("R",'Mapa final'!#REF!),"")</f>
        <v>#REF!</v>
      </c>
      <c r="AE8" s="295"/>
      <c r="AF8" s="295" t="e">
        <f>IF(AND('Mapa final'!#REF!="Muy Alta",'Mapa final'!#REF!="Mayor"),CONCATENATE("R",'Mapa final'!#REF!),"")</f>
        <v>#REF!</v>
      </c>
      <c r="AG8" s="296"/>
      <c r="AH8" s="306" t="e">
        <f>IF(AND('Mapa final'!#REF!="Muy Alta",'Mapa final'!#REF!="Catastrófico"),CONCATENATE("R",'Mapa final'!#REF!),"")</f>
        <v>#REF!</v>
      </c>
      <c r="AI8" s="307"/>
      <c r="AJ8" s="307" t="e">
        <f>IF(AND('Mapa final'!#REF!="Muy Alta",'Mapa final'!#REF!="Catastrófico"),CONCATENATE("R",'Mapa final'!#REF!),"")</f>
        <v>#REF!</v>
      </c>
      <c r="AK8" s="307"/>
      <c r="AL8" s="307" t="e">
        <f>IF(AND('Mapa final'!#REF!="Muy Alta",'Mapa final'!#REF!="Catastrófico"),CONCATENATE("R",'Mapa final'!#REF!),"")</f>
        <v>#REF!</v>
      </c>
      <c r="AM8" s="308"/>
      <c r="AN8" s="83"/>
      <c r="AO8" s="253"/>
      <c r="AP8" s="254"/>
      <c r="AQ8" s="254"/>
      <c r="AR8" s="254"/>
      <c r="AS8" s="254"/>
      <c r="AT8" s="25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48"/>
      <c r="C9" s="248"/>
      <c r="D9" s="249"/>
      <c r="E9" s="289"/>
      <c r="F9" s="290"/>
      <c r="G9" s="290"/>
      <c r="H9" s="290"/>
      <c r="I9" s="291"/>
      <c r="J9" s="299"/>
      <c r="K9" s="295"/>
      <c r="L9" s="295"/>
      <c r="M9" s="295"/>
      <c r="N9" s="295"/>
      <c r="O9" s="296"/>
      <c r="P9" s="299"/>
      <c r="Q9" s="295"/>
      <c r="R9" s="295"/>
      <c r="S9" s="295"/>
      <c r="T9" s="295"/>
      <c r="U9" s="296"/>
      <c r="V9" s="299"/>
      <c r="W9" s="295"/>
      <c r="X9" s="295"/>
      <c r="Y9" s="295"/>
      <c r="Z9" s="295"/>
      <c r="AA9" s="296"/>
      <c r="AB9" s="299"/>
      <c r="AC9" s="295"/>
      <c r="AD9" s="295"/>
      <c r="AE9" s="295"/>
      <c r="AF9" s="295"/>
      <c r="AG9" s="296"/>
      <c r="AH9" s="306"/>
      <c r="AI9" s="307"/>
      <c r="AJ9" s="307"/>
      <c r="AK9" s="307"/>
      <c r="AL9" s="307"/>
      <c r="AM9" s="308"/>
      <c r="AN9" s="83"/>
      <c r="AO9" s="253"/>
      <c r="AP9" s="254"/>
      <c r="AQ9" s="254"/>
      <c r="AR9" s="254"/>
      <c r="AS9" s="254"/>
      <c r="AT9" s="25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48"/>
      <c r="C10" s="248"/>
      <c r="D10" s="249"/>
      <c r="E10" s="289"/>
      <c r="F10" s="290"/>
      <c r="G10" s="290"/>
      <c r="H10" s="290"/>
      <c r="I10" s="291"/>
      <c r="J10" s="299" t="e">
        <f>IF(AND('Mapa final'!#REF!="Muy Alta",'Mapa final'!#REF!="Leve"),CONCATENATE("R",'Mapa final'!#REF!),"")</f>
        <v>#REF!</v>
      </c>
      <c r="K10" s="295"/>
      <c r="L10" s="295" t="e">
        <f>IF(AND('Mapa final'!#REF!="Muy Alta",'Mapa final'!#REF!="Leve"),CONCATENATE("R",'Mapa final'!#REF!),"")</f>
        <v>#REF!</v>
      </c>
      <c r="M10" s="295"/>
      <c r="N10" s="295" t="e">
        <f>IF(AND('Mapa final'!#REF!="Muy Alta",'Mapa final'!#REF!="Leve"),CONCATENATE("R",'Mapa final'!#REF!),"")</f>
        <v>#REF!</v>
      </c>
      <c r="O10" s="296"/>
      <c r="P10" s="299" t="e">
        <f>IF(AND('Mapa final'!#REF!="Muy Alta",'Mapa final'!#REF!="Menor"),CONCATENATE("R",'Mapa final'!#REF!),"")</f>
        <v>#REF!</v>
      </c>
      <c r="Q10" s="295"/>
      <c r="R10" s="295" t="e">
        <f>IF(AND('Mapa final'!#REF!="Muy Alta",'Mapa final'!#REF!="Menor"),CONCATENATE("R",'Mapa final'!#REF!),"")</f>
        <v>#REF!</v>
      </c>
      <c r="S10" s="295"/>
      <c r="T10" s="295" t="e">
        <f>IF(AND('Mapa final'!#REF!="Muy Alta",'Mapa final'!#REF!="Menor"),CONCATENATE("R",'Mapa final'!#REF!),"")</f>
        <v>#REF!</v>
      </c>
      <c r="U10" s="296"/>
      <c r="V10" s="299" t="e">
        <f>IF(AND('Mapa final'!#REF!="Muy Alta",'Mapa final'!#REF!="Moderado"),CONCATENATE("R",'Mapa final'!#REF!),"")</f>
        <v>#REF!</v>
      </c>
      <c r="W10" s="295"/>
      <c r="X10" s="295" t="e">
        <f>IF(AND('Mapa final'!#REF!="Muy Alta",'Mapa final'!#REF!="Moderado"),CONCATENATE("R",'Mapa final'!#REF!),"")</f>
        <v>#REF!</v>
      </c>
      <c r="Y10" s="295"/>
      <c r="Z10" s="295" t="e">
        <f>IF(AND('Mapa final'!#REF!="Muy Alta",'Mapa final'!#REF!="Moderado"),CONCATENATE("R",'Mapa final'!#REF!),"")</f>
        <v>#REF!</v>
      </c>
      <c r="AA10" s="296"/>
      <c r="AB10" s="299" t="e">
        <f>IF(AND('Mapa final'!#REF!="Muy Alta",'Mapa final'!#REF!="Mayor"),CONCATENATE("R",'Mapa final'!#REF!),"")</f>
        <v>#REF!</v>
      </c>
      <c r="AC10" s="295"/>
      <c r="AD10" s="295" t="e">
        <f>IF(AND('Mapa final'!#REF!="Muy Alta",'Mapa final'!#REF!="Mayor"),CONCATENATE("R",'Mapa final'!#REF!),"")</f>
        <v>#REF!</v>
      </c>
      <c r="AE10" s="295"/>
      <c r="AF10" s="295" t="e">
        <f>IF(AND('Mapa final'!#REF!="Muy Alta",'Mapa final'!#REF!="Mayor"),CONCATENATE("R",'Mapa final'!#REF!),"")</f>
        <v>#REF!</v>
      </c>
      <c r="AG10" s="296"/>
      <c r="AH10" s="306" t="e">
        <f>IF(AND('Mapa final'!#REF!="Muy Alta",'Mapa final'!#REF!="Catastrófico"),CONCATENATE("R",'Mapa final'!#REF!),"")</f>
        <v>#REF!</v>
      </c>
      <c r="AI10" s="307"/>
      <c r="AJ10" s="307" t="e">
        <f>IF(AND('Mapa final'!#REF!="Muy Alta",'Mapa final'!#REF!="Catastrófico"),CONCATENATE("R",'Mapa final'!#REF!),"")</f>
        <v>#REF!</v>
      </c>
      <c r="AK10" s="307"/>
      <c r="AL10" s="307" t="e">
        <f>IF(AND('Mapa final'!#REF!="Muy Alta",'Mapa final'!#REF!="Catastrófico"),CONCATENATE("R",'Mapa final'!#REF!),"")</f>
        <v>#REF!</v>
      </c>
      <c r="AM10" s="308"/>
      <c r="AN10" s="83"/>
      <c r="AO10" s="253"/>
      <c r="AP10" s="254"/>
      <c r="AQ10" s="254"/>
      <c r="AR10" s="254"/>
      <c r="AS10" s="254"/>
      <c r="AT10" s="25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48"/>
      <c r="C11" s="248"/>
      <c r="D11" s="249"/>
      <c r="E11" s="289"/>
      <c r="F11" s="290"/>
      <c r="G11" s="290"/>
      <c r="H11" s="290"/>
      <c r="I11" s="291"/>
      <c r="J11" s="299"/>
      <c r="K11" s="295"/>
      <c r="L11" s="295"/>
      <c r="M11" s="295"/>
      <c r="N11" s="295"/>
      <c r="O11" s="296"/>
      <c r="P11" s="299"/>
      <c r="Q11" s="295"/>
      <c r="R11" s="295"/>
      <c r="S11" s="295"/>
      <c r="T11" s="295"/>
      <c r="U11" s="296"/>
      <c r="V11" s="299"/>
      <c r="W11" s="295"/>
      <c r="X11" s="295"/>
      <c r="Y11" s="295"/>
      <c r="Z11" s="295"/>
      <c r="AA11" s="296"/>
      <c r="AB11" s="299"/>
      <c r="AC11" s="295"/>
      <c r="AD11" s="295"/>
      <c r="AE11" s="295"/>
      <c r="AF11" s="295"/>
      <c r="AG11" s="296"/>
      <c r="AH11" s="306"/>
      <c r="AI11" s="307"/>
      <c r="AJ11" s="307"/>
      <c r="AK11" s="307"/>
      <c r="AL11" s="307"/>
      <c r="AM11" s="308"/>
      <c r="AN11" s="83"/>
      <c r="AO11" s="253"/>
      <c r="AP11" s="254"/>
      <c r="AQ11" s="254"/>
      <c r="AR11" s="254"/>
      <c r="AS11" s="254"/>
      <c r="AT11" s="25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48"/>
      <c r="C12" s="248"/>
      <c r="D12" s="249"/>
      <c r="E12" s="289"/>
      <c r="F12" s="290"/>
      <c r="G12" s="290"/>
      <c r="H12" s="290"/>
      <c r="I12" s="291"/>
      <c r="J12" s="299" t="e">
        <f>IF(AND('Mapa final'!#REF!="Muy Alta",'Mapa final'!#REF!="Leve"),CONCATENATE("R",'Mapa final'!#REF!),"")</f>
        <v>#REF!</v>
      </c>
      <c r="K12" s="295"/>
      <c r="L12" s="295" t="str">
        <f>IF(AND('Mapa final'!$H$18="Muy Alta",'Mapa final'!$L$18="Leve"),CONCATENATE("R",'Mapa final'!$A$18),"")</f>
        <v/>
      </c>
      <c r="M12" s="295"/>
      <c r="N12" s="295" t="str">
        <f>IF(AND('Mapa final'!$H$24="Muy Alta",'Mapa final'!$L$24="Leve"),CONCATENATE("R",'Mapa final'!$A$24),"")</f>
        <v/>
      </c>
      <c r="O12" s="296"/>
      <c r="P12" s="299" t="e">
        <f>IF(AND('Mapa final'!#REF!="Muy Alta",'Mapa final'!#REF!="Menor"),CONCATENATE("R",'Mapa final'!#REF!),"")</f>
        <v>#REF!</v>
      </c>
      <c r="Q12" s="295"/>
      <c r="R12" s="295" t="str">
        <f>IF(AND('Mapa final'!$H$18="Muy Alta",'Mapa final'!$L$18="Menor"),CONCATENATE("R",'Mapa final'!$A$18),"")</f>
        <v/>
      </c>
      <c r="S12" s="295"/>
      <c r="T12" s="295" t="str">
        <f>IF(AND('Mapa final'!$H$24="Muy Alta",'Mapa final'!$L$24="Menor"),CONCATENATE("R",'Mapa final'!$A$24),"")</f>
        <v/>
      </c>
      <c r="U12" s="296"/>
      <c r="V12" s="299" t="e">
        <f>IF(AND('Mapa final'!#REF!="Muy Alta",'Mapa final'!#REF!="Moderado"),CONCATENATE("R",'Mapa final'!#REF!),"")</f>
        <v>#REF!</v>
      </c>
      <c r="W12" s="295"/>
      <c r="X12" s="295" t="str">
        <f>IF(AND('Mapa final'!$H$18="Muy Alta",'Mapa final'!$L$18="Moderado"),CONCATENATE("R",'Mapa final'!$A$18),"")</f>
        <v/>
      </c>
      <c r="Y12" s="295"/>
      <c r="Z12" s="295" t="str">
        <f>IF(AND('Mapa final'!$H$24="Muy Alta",'Mapa final'!$L$24="Moderado"),CONCATENATE("R",'Mapa final'!$A$24),"")</f>
        <v/>
      </c>
      <c r="AA12" s="296"/>
      <c r="AB12" s="299" t="e">
        <f>IF(AND('Mapa final'!#REF!="Muy Alta",'Mapa final'!#REF!="Mayor"),CONCATENATE("R",'Mapa final'!#REF!),"")</f>
        <v>#REF!</v>
      </c>
      <c r="AC12" s="295"/>
      <c r="AD12" s="295" t="str">
        <f>IF(AND('Mapa final'!$H$18="Muy Alta",'Mapa final'!$L$18="Mayor"),CONCATENATE("R",'Mapa final'!$A$18),"")</f>
        <v/>
      </c>
      <c r="AE12" s="295"/>
      <c r="AF12" s="295" t="str">
        <f>IF(AND('Mapa final'!$H$24="Muy Alta",'Mapa final'!$L$24="Mayor"),CONCATENATE("R",'Mapa final'!$A$24),"")</f>
        <v/>
      </c>
      <c r="AG12" s="296"/>
      <c r="AH12" s="306" t="e">
        <f>IF(AND('Mapa final'!#REF!="Muy Alta",'Mapa final'!#REF!="Catastrófico"),CONCATENATE("R",'Mapa final'!#REF!),"")</f>
        <v>#REF!</v>
      </c>
      <c r="AI12" s="307"/>
      <c r="AJ12" s="307" t="str">
        <f>IF(AND('Mapa final'!$H$18="Muy Alta",'Mapa final'!$L$18="Catastrófico"),CONCATENATE("R",'Mapa final'!$A$18),"")</f>
        <v/>
      </c>
      <c r="AK12" s="307"/>
      <c r="AL12" s="307" t="str">
        <f>IF(AND('Mapa final'!$H$24="Muy Alta",'Mapa final'!$L$24="Catastrófico"),CONCATENATE("R",'Mapa final'!$A$24),"")</f>
        <v/>
      </c>
      <c r="AM12" s="308"/>
      <c r="AN12" s="83"/>
      <c r="AO12" s="253"/>
      <c r="AP12" s="254"/>
      <c r="AQ12" s="254"/>
      <c r="AR12" s="254"/>
      <c r="AS12" s="254"/>
      <c r="AT12" s="25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48"/>
      <c r="C13" s="248"/>
      <c r="D13" s="249"/>
      <c r="E13" s="292"/>
      <c r="F13" s="293"/>
      <c r="G13" s="293"/>
      <c r="H13" s="293"/>
      <c r="I13" s="294"/>
      <c r="J13" s="299"/>
      <c r="K13" s="295"/>
      <c r="L13" s="295"/>
      <c r="M13" s="295"/>
      <c r="N13" s="295"/>
      <c r="O13" s="296"/>
      <c r="P13" s="299"/>
      <c r="Q13" s="295"/>
      <c r="R13" s="295"/>
      <c r="S13" s="295"/>
      <c r="T13" s="295"/>
      <c r="U13" s="296"/>
      <c r="V13" s="299"/>
      <c r="W13" s="295"/>
      <c r="X13" s="295"/>
      <c r="Y13" s="295"/>
      <c r="Z13" s="295"/>
      <c r="AA13" s="296"/>
      <c r="AB13" s="299"/>
      <c r="AC13" s="295"/>
      <c r="AD13" s="295"/>
      <c r="AE13" s="295"/>
      <c r="AF13" s="295"/>
      <c r="AG13" s="296"/>
      <c r="AH13" s="309"/>
      <c r="AI13" s="310"/>
      <c r="AJ13" s="310"/>
      <c r="AK13" s="310"/>
      <c r="AL13" s="310"/>
      <c r="AM13" s="311"/>
      <c r="AN13" s="83"/>
      <c r="AO13" s="256"/>
      <c r="AP13" s="257"/>
      <c r="AQ13" s="257"/>
      <c r="AR13" s="257"/>
      <c r="AS13" s="257"/>
      <c r="AT13" s="258"/>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48"/>
      <c r="C14" s="248"/>
      <c r="D14" s="249"/>
      <c r="E14" s="286" t="s">
        <v>115</v>
      </c>
      <c r="F14" s="287"/>
      <c r="G14" s="287"/>
      <c r="H14" s="287"/>
      <c r="I14" s="287"/>
      <c r="J14" s="321" t="str">
        <f>IF(AND('Mapa final'!$H$10="Alta",'Mapa final'!$L$10="Leve"),CONCATENATE("R",'Mapa final'!$A$10),"")</f>
        <v/>
      </c>
      <c r="K14" s="322"/>
      <c r="L14" s="322" t="str">
        <f>IF(AND('Mapa final'!$H$12="Alta",'Mapa final'!$L$12="Leve"),CONCATENATE("R",'Mapa final'!$A$12),"")</f>
        <v/>
      </c>
      <c r="M14" s="322"/>
      <c r="N14" s="322" t="str">
        <f>IF(AND('Mapa final'!$H$15="Alta",'Mapa final'!$L$15="Leve"),CONCATENATE("R",'Mapa final'!$A$15),"")</f>
        <v/>
      </c>
      <c r="O14" s="323"/>
      <c r="P14" s="321" t="str">
        <f>IF(AND('Mapa final'!$H$10="Alta",'Mapa final'!$L$10="Menor"),CONCATENATE("R",'Mapa final'!$A$10),"")</f>
        <v/>
      </c>
      <c r="Q14" s="322"/>
      <c r="R14" s="322" t="str">
        <f>IF(AND('Mapa final'!$H$12="Alta",'Mapa final'!$L$12="Menor"),CONCATENATE("R",'Mapa final'!$A$12),"")</f>
        <v/>
      </c>
      <c r="S14" s="322"/>
      <c r="T14" s="322" t="str">
        <f>IF(AND('Mapa final'!$H$15="Alta",'Mapa final'!$L$15="Menor"),CONCATENATE("R",'Mapa final'!$A$15),"")</f>
        <v/>
      </c>
      <c r="U14" s="323"/>
      <c r="V14" s="297" t="str">
        <f>IF(AND('Mapa final'!$H$10="Alta",'Mapa final'!$L$10="Moderado"),CONCATENATE("R",'Mapa final'!$A$10),"")</f>
        <v/>
      </c>
      <c r="W14" s="298"/>
      <c r="X14" s="298" t="str">
        <f>IF(AND('Mapa final'!$H$12="Alta",'Mapa final'!$L$12="Moderado"),CONCATENATE("R",'Mapa final'!$A$12),"")</f>
        <v/>
      </c>
      <c r="Y14" s="298"/>
      <c r="Z14" s="298" t="str">
        <f>IF(AND('Mapa final'!$H$15="Alta",'Mapa final'!$L$15="Moderado"),CONCATENATE("R",'Mapa final'!$A$15),"")</f>
        <v/>
      </c>
      <c r="AA14" s="300"/>
      <c r="AB14" s="297" t="str">
        <f>IF(AND('Mapa final'!$H$10="Alta",'Mapa final'!$L$10="Mayor"),CONCATENATE("R",'Mapa final'!$A$10),"")</f>
        <v/>
      </c>
      <c r="AC14" s="298"/>
      <c r="AD14" s="298" t="str">
        <f>IF(AND('Mapa final'!$H$12="Alta",'Mapa final'!$L$12="Mayor"),CONCATENATE("R",'Mapa final'!$A$12),"")</f>
        <v/>
      </c>
      <c r="AE14" s="298"/>
      <c r="AF14" s="298" t="str">
        <f>IF(AND('Mapa final'!$H$15="Alta",'Mapa final'!$L$15="Mayor"),CONCATENATE("R",'Mapa final'!$A$15),"")</f>
        <v/>
      </c>
      <c r="AG14" s="300"/>
      <c r="AH14" s="312" t="str">
        <f>IF(AND('Mapa final'!$H$10="Alta",'Mapa final'!$L$10="Catastrófico"),CONCATENATE("R",'Mapa final'!$A$10),"")</f>
        <v/>
      </c>
      <c r="AI14" s="313"/>
      <c r="AJ14" s="313" t="str">
        <f>IF(AND('Mapa final'!$H$12="Alta",'Mapa final'!$L$12="Catastrófico"),CONCATENATE("R",'Mapa final'!$A$12),"")</f>
        <v/>
      </c>
      <c r="AK14" s="313"/>
      <c r="AL14" s="313" t="str">
        <f>IF(AND('Mapa final'!$H$15="Alta",'Mapa final'!$L$15="Catastrófico"),CONCATENATE("R",'Mapa final'!$A$15),"")</f>
        <v/>
      </c>
      <c r="AM14" s="314"/>
      <c r="AN14" s="83"/>
      <c r="AO14" s="259" t="s">
        <v>80</v>
      </c>
      <c r="AP14" s="260"/>
      <c r="AQ14" s="260"/>
      <c r="AR14" s="260"/>
      <c r="AS14" s="260"/>
      <c r="AT14" s="261"/>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48"/>
      <c r="C15" s="248"/>
      <c r="D15" s="249"/>
      <c r="E15" s="289"/>
      <c r="F15" s="290"/>
      <c r="G15" s="290"/>
      <c r="H15" s="290"/>
      <c r="I15" s="290"/>
      <c r="J15" s="315"/>
      <c r="K15" s="316"/>
      <c r="L15" s="316"/>
      <c r="M15" s="316"/>
      <c r="N15" s="316"/>
      <c r="O15" s="317"/>
      <c r="P15" s="315"/>
      <c r="Q15" s="316"/>
      <c r="R15" s="316"/>
      <c r="S15" s="316"/>
      <c r="T15" s="316"/>
      <c r="U15" s="317"/>
      <c r="V15" s="299"/>
      <c r="W15" s="295"/>
      <c r="X15" s="295"/>
      <c r="Y15" s="295"/>
      <c r="Z15" s="295"/>
      <c r="AA15" s="296"/>
      <c r="AB15" s="299"/>
      <c r="AC15" s="295"/>
      <c r="AD15" s="295"/>
      <c r="AE15" s="295"/>
      <c r="AF15" s="295"/>
      <c r="AG15" s="296"/>
      <c r="AH15" s="306"/>
      <c r="AI15" s="307"/>
      <c r="AJ15" s="307"/>
      <c r="AK15" s="307"/>
      <c r="AL15" s="307"/>
      <c r="AM15" s="308"/>
      <c r="AN15" s="83"/>
      <c r="AO15" s="262"/>
      <c r="AP15" s="263"/>
      <c r="AQ15" s="263"/>
      <c r="AR15" s="263"/>
      <c r="AS15" s="263"/>
      <c r="AT15" s="264"/>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48"/>
      <c r="C16" s="248"/>
      <c r="D16" s="249"/>
      <c r="E16" s="289"/>
      <c r="F16" s="290"/>
      <c r="G16" s="290"/>
      <c r="H16" s="290"/>
      <c r="I16" s="290"/>
      <c r="J16" s="315" t="e">
        <f>IF(AND('Mapa final'!#REF!="Alta",'Mapa final'!#REF!="Leve"),CONCATENATE("R",'Mapa final'!#REF!),"")</f>
        <v>#REF!</v>
      </c>
      <c r="K16" s="316"/>
      <c r="L16" s="316" t="e">
        <f>IF(AND('Mapa final'!#REF!="Alta",'Mapa final'!#REF!="Leve"),CONCATENATE("R",'Mapa final'!#REF!),"")</f>
        <v>#REF!</v>
      </c>
      <c r="M16" s="316"/>
      <c r="N16" s="316" t="e">
        <f>IF(AND('Mapa final'!#REF!="Alta",'Mapa final'!#REF!="Leve"),CONCATENATE("R",'Mapa final'!#REF!),"")</f>
        <v>#REF!</v>
      </c>
      <c r="O16" s="317"/>
      <c r="P16" s="315" t="e">
        <f>IF(AND('Mapa final'!#REF!="Alta",'Mapa final'!#REF!="Menor"),CONCATENATE("R",'Mapa final'!#REF!),"")</f>
        <v>#REF!</v>
      </c>
      <c r="Q16" s="316"/>
      <c r="R16" s="316" t="e">
        <f>IF(AND('Mapa final'!#REF!="Alta",'Mapa final'!#REF!="Menor"),CONCATENATE("R",'Mapa final'!#REF!),"")</f>
        <v>#REF!</v>
      </c>
      <c r="S16" s="316"/>
      <c r="T16" s="316" t="e">
        <f>IF(AND('Mapa final'!#REF!="Alta",'Mapa final'!#REF!="Menor"),CONCATENATE("R",'Mapa final'!#REF!),"")</f>
        <v>#REF!</v>
      </c>
      <c r="U16" s="317"/>
      <c r="V16" s="299" t="e">
        <f>IF(AND('Mapa final'!#REF!="Alta",'Mapa final'!#REF!="Moderado"),CONCATENATE("R",'Mapa final'!#REF!),"")</f>
        <v>#REF!</v>
      </c>
      <c r="W16" s="295"/>
      <c r="X16" s="295" t="e">
        <f>IF(AND('Mapa final'!#REF!="Alta",'Mapa final'!#REF!="Moderado"),CONCATENATE("R",'Mapa final'!#REF!),"")</f>
        <v>#REF!</v>
      </c>
      <c r="Y16" s="295"/>
      <c r="Z16" s="295" t="e">
        <f>IF(AND('Mapa final'!#REF!="Alta",'Mapa final'!#REF!="Moderado"),CONCATENATE("R",'Mapa final'!#REF!),"")</f>
        <v>#REF!</v>
      </c>
      <c r="AA16" s="296"/>
      <c r="AB16" s="299" t="e">
        <f>IF(AND('Mapa final'!#REF!="Alta",'Mapa final'!#REF!="Mayor"),CONCATENATE("R",'Mapa final'!#REF!),"")</f>
        <v>#REF!</v>
      </c>
      <c r="AC16" s="295"/>
      <c r="AD16" s="295" t="e">
        <f>IF(AND('Mapa final'!#REF!="Alta",'Mapa final'!#REF!="Mayor"),CONCATENATE("R",'Mapa final'!#REF!),"")</f>
        <v>#REF!</v>
      </c>
      <c r="AE16" s="295"/>
      <c r="AF16" s="295" t="e">
        <f>IF(AND('Mapa final'!#REF!="Alta",'Mapa final'!#REF!="Mayor"),CONCATENATE("R",'Mapa final'!#REF!),"")</f>
        <v>#REF!</v>
      </c>
      <c r="AG16" s="296"/>
      <c r="AH16" s="306" t="e">
        <f>IF(AND('Mapa final'!#REF!="Alta",'Mapa final'!#REF!="Catastrófico"),CONCATENATE("R",'Mapa final'!#REF!),"")</f>
        <v>#REF!</v>
      </c>
      <c r="AI16" s="307"/>
      <c r="AJ16" s="307" t="e">
        <f>IF(AND('Mapa final'!#REF!="Alta",'Mapa final'!#REF!="Catastrófico"),CONCATENATE("R",'Mapa final'!#REF!),"")</f>
        <v>#REF!</v>
      </c>
      <c r="AK16" s="307"/>
      <c r="AL16" s="307" t="e">
        <f>IF(AND('Mapa final'!#REF!="Alta",'Mapa final'!#REF!="Catastrófico"),CONCATENATE("R",'Mapa final'!#REF!),"")</f>
        <v>#REF!</v>
      </c>
      <c r="AM16" s="308"/>
      <c r="AN16" s="83"/>
      <c r="AO16" s="262"/>
      <c r="AP16" s="263"/>
      <c r="AQ16" s="263"/>
      <c r="AR16" s="263"/>
      <c r="AS16" s="263"/>
      <c r="AT16" s="264"/>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48"/>
      <c r="C17" s="248"/>
      <c r="D17" s="249"/>
      <c r="E17" s="289"/>
      <c r="F17" s="290"/>
      <c r="G17" s="290"/>
      <c r="H17" s="290"/>
      <c r="I17" s="290"/>
      <c r="J17" s="315"/>
      <c r="K17" s="316"/>
      <c r="L17" s="316"/>
      <c r="M17" s="316"/>
      <c r="N17" s="316"/>
      <c r="O17" s="317"/>
      <c r="P17" s="315"/>
      <c r="Q17" s="316"/>
      <c r="R17" s="316"/>
      <c r="S17" s="316"/>
      <c r="T17" s="316"/>
      <c r="U17" s="317"/>
      <c r="V17" s="299"/>
      <c r="W17" s="295"/>
      <c r="X17" s="295"/>
      <c r="Y17" s="295"/>
      <c r="Z17" s="295"/>
      <c r="AA17" s="296"/>
      <c r="AB17" s="299"/>
      <c r="AC17" s="295"/>
      <c r="AD17" s="295"/>
      <c r="AE17" s="295"/>
      <c r="AF17" s="295"/>
      <c r="AG17" s="296"/>
      <c r="AH17" s="306"/>
      <c r="AI17" s="307"/>
      <c r="AJ17" s="307"/>
      <c r="AK17" s="307"/>
      <c r="AL17" s="307"/>
      <c r="AM17" s="308"/>
      <c r="AN17" s="83"/>
      <c r="AO17" s="262"/>
      <c r="AP17" s="263"/>
      <c r="AQ17" s="263"/>
      <c r="AR17" s="263"/>
      <c r="AS17" s="263"/>
      <c r="AT17" s="264"/>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48"/>
      <c r="C18" s="248"/>
      <c r="D18" s="249"/>
      <c r="E18" s="289"/>
      <c r="F18" s="290"/>
      <c r="G18" s="290"/>
      <c r="H18" s="290"/>
      <c r="I18" s="290"/>
      <c r="J18" s="315" t="e">
        <f>IF(AND('Mapa final'!#REF!="Alta",'Mapa final'!#REF!="Leve"),CONCATENATE("R",'Mapa final'!#REF!),"")</f>
        <v>#REF!</v>
      </c>
      <c r="K18" s="316"/>
      <c r="L18" s="316" t="e">
        <f>IF(AND('Mapa final'!#REF!="Alta",'Mapa final'!#REF!="Leve"),CONCATENATE("R",'Mapa final'!#REF!),"")</f>
        <v>#REF!</v>
      </c>
      <c r="M18" s="316"/>
      <c r="N18" s="316" t="e">
        <f>IF(AND('Mapa final'!#REF!="Alta",'Mapa final'!#REF!="Leve"),CONCATENATE("R",'Mapa final'!#REF!),"")</f>
        <v>#REF!</v>
      </c>
      <c r="O18" s="317"/>
      <c r="P18" s="315" t="e">
        <f>IF(AND('Mapa final'!#REF!="Alta",'Mapa final'!#REF!="Menor"),CONCATENATE("R",'Mapa final'!#REF!),"")</f>
        <v>#REF!</v>
      </c>
      <c r="Q18" s="316"/>
      <c r="R18" s="316" t="e">
        <f>IF(AND('Mapa final'!#REF!="Alta",'Mapa final'!#REF!="Menor"),CONCATENATE("R",'Mapa final'!#REF!),"")</f>
        <v>#REF!</v>
      </c>
      <c r="S18" s="316"/>
      <c r="T18" s="316" t="e">
        <f>IF(AND('Mapa final'!#REF!="Alta",'Mapa final'!#REF!="Menor"),CONCATENATE("R",'Mapa final'!#REF!),"")</f>
        <v>#REF!</v>
      </c>
      <c r="U18" s="317"/>
      <c r="V18" s="299" t="e">
        <f>IF(AND('Mapa final'!#REF!="Alta",'Mapa final'!#REF!="Moderado"),CONCATENATE("R",'Mapa final'!#REF!),"")</f>
        <v>#REF!</v>
      </c>
      <c r="W18" s="295"/>
      <c r="X18" s="295" t="e">
        <f>IF(AND('Mapa final'!#REF!="Alta",'Mapa final'!#REF!="Moderado"),CONCATENATE("R",'Mapa final'!#REF!),"")</f>
        <v>#REF!</v>
      </c>
      <c r="Y18" s="295"/>
      <c r="Z18" s="295" t="e">
        <f>IF(AND('Mapa final'!#REF!="Alta",'Mapa final'!#REF!="Moderado"),CONCATENATE("R",'Mapa final'!#REF!),"")</f>
        <v>#REF!</v>
      </c>
      <c r="AA18" s="296"/>
      <c r="AB18" s="299" t="e">
        <f>IF(AND('Mapa final'!#REF!="Alta",'Mapa final'!#REF!="Mayor"),CONCATENATE("R",'Mapa final'!#REF!),"")</f>
        <v>#REF!</v>
      </c>
      <c r="AC18" s="295"/>
      <c r="AD18" s="295" t="e">
        <f>IF(AND('Mapa final'!#REF!="Alta",'Mapa final'!#REF!="Mayor"),CONCATENATE("R",'Mapa final'!#REF!),"")</f>
        <v>#REF!</v>
      </c>
      <c r="AE18" s="295"/>
      <c r="AF18" s="295" t="e">
        <f>IF(AND('Mapa final'!#REF!="Alta",'Mapa final'!#REF!="Mayor"),CONCATENATE("R",'Mapa final'!#REF!),"")</f>
        <v>#REF!</v>
      </c>
      <c r="AG18" s="296"/>
      <c r="AH18" s="306" t="e">
        <f>IF(AND('Mapa final'!#REF!="Alta",'Mapa final'!#REF!="Catastrófico"),CONCATENATE("R",'Mapa final'!#REF!),"")</f>
        <v>#REF!</v>
      </c>
      <c r="AI18" s="307"/>
      <c r="AJ18" s="307" t="e">
        <f>IF(AND('Mapa final'!#REF!="Alta",'Mapa final'!#REF!="Catastrófico"),CONCATENATE("R",'Mapa final'!#REF!),"")</f>
        <v>#REF!</v>
      </c>
      <c r="AK18" s="307"/>
      <c r="AL18" s="307" t="e">
        <f>IF(AND('Mapa final'!#REF!="Alta",'Mapa final'!#REF!="Catastrófico"),CONCATENATE("R",'Mapa final'!#REF!),"")</f>
        <v>#REF!</v>
      </c>
      <c r="AM18" s="308"/>
      <c r="AN18" s="83"/>
      <c r="AO18" s="262"/>
      <c r="AP18" s="263"/>
      <c r="AQ18" s="263"/>
      <c r="AR18" s="263"/>
      <c r="AS18" s="263"/>
      <c r="AT18" s="264"/>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48"/>
      <c r="C19" s="248"/>
      <c r="D19" s="249"/>
      <c r="E19" s="289"/>
      <c r="F19" s="290"/>
      <c r="G19" s="290"/>
      <c r="H19" s="290"/>
      <c r="I19" s="290"/>
      <c r="J19" s="315"/>
      <c r="K19" s="316"/>
      <c r="L19" s="316"/>
      <c r="M19" s="316"/>
      <c r="N19" s="316"/>
      <c r="O19" s="317"/>
      <c r="P19" s="315"/>
      <c r="Q19" s="316"/>
      <c r="R19" s="316"/>
      <c r="S19" s="316"/>
      <c r="T19" s="316"/>
      <c r="U19" s="317"/>
      <c r="V19" s="299"/>
      <c r="W19" s="295"/>
      <c r="X19" s="295"/>
      <c r="Y19" s="295"/>
      <c r="Z19" s="295"/>
      <c r="AA19" s="296"/>
      <c r="AB19" s="299"/>
      <c r="AC19" s="295"/>
      <c r="AD19" s="295"/>
      <c r="AE19" s="295"/>
      <c r="AF19" s="295"/>
      <c r="AG19" s="296"/>
      <c r="AH19" s="306"/>
      <c r="AI19" s="307"/>
      <c r="AJ19" s="307"/>
      <c r="AK19" s="307"/>
      <c r="AL19" s="307"/>
      <c r="AM19" s="308"/>
      <c r="AN19" s="83"/>
      <c r="AO19" s="262"/>
      <c r="AP19" s="263"/>
      <c r="AQ19" s="263"/>
      <c r="AR19" s="263"/>
      <c r="AS19" s="263"/>
      <c r="AT19" s="264"/>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48"/>
      <c r="C20" s="248"/>
      <c r="D20" s="249"/>
      <c r="E20" s="289"/>
      <c r="F20" s="290"/>
      <c r="G20" s="290"/>
      <c r="H20" s="290"/>
      <c r="I20" s="290"/>
      <c r="J20" s="315" t="e">
        <f>IF(AND('Mapa final'!#REF!="Alta",'Mapa final'!#REF!="Leve"),CONCATENATE("R",'Mapa final'!#REF!),"")</f>
        <v>#REF!</v>
      </c>
      <c r="K20" s="316"/>
      <c r="L20" s="316" t="str">
        <f>IF(AND('Mapa final'!$H$18="Alta",'Mapa final'!$L$18="Leve"),CONCATENATE("R",'Mapa final'!$A$18),"")</f>
        <v/>
      </c>
      <c r="M20" s="316"/>
      <c r="N20" s="316" t="str">
        <f>IF(AND('Mapa final'!$H$24="Alta",'Mapa final'!$L$24="Leve"),CONCATENATE("R",'Mapa final'!$A$24),"")</f>
        <v/>
      </c>
      <c r="O20" s="317"/>
      <c r="P20" s="315" t="e">
        <f>IF(AND('Mapa final'!#REF!="Alta",'Mapa final'!#REF!="Menor"),CONCATENATE("R",'Mapa final'!#REF!),"")</f>
        <v>#REF!</v>
      </c>
      <c r="Q20" s="316"/>
      <c r="R20" s="316" t="str">
        <f>IF(AND('Mapa final'!$H$18="Alta",'Mapa final'!$L$18="Menor"),CONCATENATE("R",'Mapa final'!$A$18),"")</f>
        <v/>
      </c>
      <c r="S20" s="316"/>
      <c r="T20" s="316" t="str">
        <f>IF(AND('Mapa final'!$H$24="Alta",'Mapa final'!$L$24="Menor"),CONCATENATE("R",'Mapa final'!$A$24),"")</f>
        <v/>
      </c>
      <c r="U20" s="317"/>
      <c r="V20" s="299" t="e">
        <f>IF(AND('Mapa final'!#REF!="Alta",'Mapa final'!#REF!="Moderado"),CONCATENATE("R",'Mapa final'!#REF!),"")</f>
        <v>#REF!</v>
      </c>
      <c r="W20" s="295"/>
      <c r="X20" s="295" t="str">
        <f>IF(AND('Mapa final'!$H$18="Alta",'Mapa final'!$L$18="Moderado"),CONCATENATE("R",'Mapa final'!$A$18),"")</f>
        <v/>
      </c>
      <c r="Y20" s="295"/>
      <c r="Z20" s="295" t="str">
        <f>IF(AND('Mapa final'!$H$24="Alta",'Mapa final'!$L$24="Moderado"),CONCATENATE("R",'Mapa final'!$A$24),"")</f>
        <v/>
      </c>
      <c r="AA20" s="296"/>
      <c r="AB20" s="299" t="e">
        <f>IF(AND('Mapa final'!#REF!="Alta",'Mapa final'!#REF!="Mayor"),CONCATENATE("R",'Mapa final'!#REF!),"")</f>
        <v>#REF!</v>
      </c>
      <c r="AC20" s="295"/>
      <c r="AD20" s="295" t="str">
        <f>IF(AND('Mapa final'!$H$18="Alta",'Mapa final'!$L$18="Mayor"),CONCATENATE("R",'Mapa final'!$A$18),"")</f>
        <v/>
      </c>
      <c r="AE20" s="295"/>
      <c r="AF20" s="295" t="str">
        <f>IF(AND('Mapa final'!$H$24="Alta",'Mapa final'!$L$24="Mayor"),CONCATENATE("R",'Mapa final'!$A$24),"")</f>
        <v/>
      </c>
      <c r="AG20" s="296"/>
      <c r="AH20" s="306" t="e">
        <f>IF(AND('Mapa final'!#REF!="Alta",'Mapa final'!#REF!="Catastrófico"),CONCATENATE("R",'Mapa final'!#REF!),"")</f>
        <v>#REF!</v>
      </c>
      <c r="AI20" s="307"/>
      <c r="AJ20" s="307" t="str">
        <f>IF(AND('Mapa final'!$H$18="Alta",'Mapa final'!$L$18="Catastrófico"),CONCATENATE("R",'Mapa final'!$A$18),"")</f>
        <v/>
      </c>
      <c r="AK20" s="307"/>
      <c r="AL20" s="307" t="str">
        <f>IF(AND('Mapa final'!$H$24="Alta",'Mapa final'!$L$24="Catastrófico"),CONCATENATE("R",'Mapa final'!$A$24),"")</f>
        <v/>
      </c>
      <c r="AM20" s="308"/>
      <c r="AN20" s="83"/>
      <c r="AO20" s="262"/>
      <c r="AP20" s="263"/>
      <c r="AQ20" s="263"/>
      <c r="AR20" s="263"/>
      <c r="AS20" s="263"/>
      <c r="AT20" s="264"/>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48"/>
      <c r="C21" s="248"/>
      <c r="D21" s="249"/>
      <c r="E21" s="292"/>
      <c r="F21" s="293"/>
      <c r="G21" s="293"/>
      <c r="H21" s="293"/>
      <c r="I21" s="293"/>
      <c r="J21" s="318"/>
      <c r="K21" s="319"/>
      <c r="L21" s="319"/>
      <c r="M21" s="319"/>
      <c r="N21" s="319"/>
      <c r="O21" s="320"/>
      <c r="P21" s="318"/>
      <c r="Q21" s="319"/>
      <c r="R21" s="319"/>
      <c r="S21" s="319"/>
      <c r="T21" s="319"/>
      <c r="U21" s="320"/>
      <c r="V21" s="303"/>
      <c r="W21" s="304"/>
      <c r="X21" s="304"/>
      <c r="Y21" s="304"/>
      <c r="Z21" s="304"/>
      <c r="AA21" s="305"/>
      <c r="AB21" s="303"/>
      <c r="AC21" s="304"/>
      <c r="AD21" s="304"/>
      <c r="AE21" s="304"/>
      <c r="AF21" s="304"/>
      <c r="AG21" s="305"/>
      <c r="AH21" s="309"/>
      <c r="AI21" s="310"/>
      <c r="AJ21" s="310"/>
      <c r="AK21" s="310"/>
      <c r="AL21" s="310"/>
      <c r="AM21" s="311"/>
      <c r="AN21" s="83"/>
      <c r="AO21" s="265"/>
      <c r="AP21" s="266"/>
      <c r="AQ21" s="266"/>
      <c r="AR21" s="266"/>
      <c r="AS21" s="266"/>
      <c r="AT21" s="267"/>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48"/>
      <c r="C22" s="248"/>
      <c r="D22" s="249"/>
      <c r="E22" s="286" t="s">
        <v>117</v>
      </c>
      <c r="F22" s="287"/>
      <c r="G22" s="287"/>
      <c r="H22" s="287"/>
      <c r="I22" s="288"/>
      <c r="J22" s="321" t="str">
        <f>IF(AND('Mapa final'!$H$10="Media",'Mapa final'!$L$10="Leve"),CONCATENATE("R",'Mapa final'!$A$10),"")</f>
        <v>R7</v>
      </c>
      <c r="K22" s="322"/>
      <c r="L22" s="322" t="str">
        <f>IF(AND('Mapa final'!$H$12="Media",'Mapa final'!$L$12="Leve"),CONCATENATE("R",'Mapa final'!$A$12),"")</f>
        <v/>
      </c>
      <c r="M22" s="322"/>
      <c r="N22" s="322" t="str">
        <f>IF(AND('Mapa final'!$H$15="Media",'Mapa final'!$L$15="Leve"),CONCATENATE("R",'Mapa final'!$A$15),"")</f>
        <v/>
      </c>
      <c r="O22" s="323"/>
      <c r="P22" s="321" t="str">
        <f>IF(AND('Mapa final'!$H$10="Media",'Mapa final'!$L$10="Menor"),CONCATENATE("R",'Mapa final'!$A$10),"")</f>
        <v/>
      </c>
      <c r="Q22" s="322"/>
      <c r="R22" s="322" t="str">
        <f>IF(AND('Mapa final'!$H$12="Media",'Mapa final'!$L$12="Menor"),CONCATENATE("R",'Mapa final'!$A$12),"")</f>
        <v/>
      </c>
      <c r="S22" s="322"/>
      <c r="T22" s="322" t="str">
        <f>IF(AND('Mapa final'!$H$15="Media",'Mapa final'!$L$15="Menor"),CONCATENATE("R",'Mapa final'!$A$15),"")</f>
        <v/>
      </c>
      <c r="U22" s="323"/>
      <c r="V22" s="321" t="str">
        <f>IF(AND('Mapa final'!$H$10="Media",'Mapa final'!$L$10="Moderado"),CONCATENATE("R",'Mapa final'!$A$10),"")</f>
        <v/>
      </c>
      <c r="W22" s="322"/>
      <c r="X22" s="322" t="str">
        <f>IF(AND('Mapa final'!$H$12="Media",'Mapa final'!$L$12="Moderado"),CONCATENATE("R",'Mapa final'!$A$12),"")</f>
        <v/>
      </c>
      <c r="Y22" s="322"/>
      <c r="Z22" s="322" t="str">
        <f>IF(AND('Mapa final'!$H$15="Media",'Mapa final'!$L$15="Moderado"),CONCATENATE("R",'Mapa final'!$A$15),"")</f>
        <v/>
      </c>
      <c r="AA22" s="323"/>
      <c r="AB22" s="297" t="str">
        <f>IF(AND('Mapa final'!$H$10="Media",'Mapa final'!$L$10="Mayor"),CONCATENATE("R",'Mapa final'!$A$10),"")</f>
        <v/>
      </c>
      <c r="AC22" s="298"/>
      <c r="AD22" s="298" t="str">
        <f>IF(AND('Mapa final'!$H$12="Media",'Mapa final'!$L$12="Mayor"),CONCATENATE("R",'Mapa final'!$A$12),"")</f>
        <v/>
      </c>
      <c r="AE22" s="298"/>
      <c r="AF22" s="298" t="str">
        <f>IF(AND('Mapa final'!$H$15="Media",'Mapa final'!$L$15="Mayor"),CONCATENATE("R",'Mapa final'!$A$15),"")</f>
        <v/>
      </c>
      <c r="AG22" s="300"/>
      <c r="AH22" s="312" t="str">
        <f>IF(AND('Mapa final'!$H$10="Media",'Mapa final'!$L$10="Catastrófico"),CONCATENATE("R",'Mapa final'!$A$10),"")</f>
        <v/>
      </c>
      <c r="AI22" s="313"/>
      <c r="AJ22" s="313" t="str">
        <f>IF(AND('Mapa final'!$H$12="Media",'Mapa final'!$L$12="Catastrófico"),CONCATENATE("R",'Mapa final'!$A$12),"")</f>
        <v/>
      </c>
      <c r="AK22" s="313"/>
      <c r="AL22" s="313" t="str">
        <f>IF(AND('Mapa final'!$H$15="Media",'Mapa final'!$L$15="Catastrófico"),CONCATENATE("R",'Mapa final'!$A$15),"")</f>
        <v/>
      </c>
      <c r="AM22" s="314"/>
      <c r="AN22" s="83"/>
      <c r="AO22" s="268" t="s">
        <v>81</v>
      </c>
      <c r="AP22" s="269"/>
      <c r="AQ22" s="269"/>
      <c r="AR22" s="269"/>
      <c r="AS22" s="269"/>
      <c r="AT22" s="270"/>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48"/>
      <c r="C23" s="248"/>
      <c r="D23" s="249"/>
      <c r="E23" s="289"/>
      <c r="F23" s="290"/>
      <c r="G23" s="290"/>
      <c r="H23" s="290"/>
      <c r="I23" s="291"/>
      <c r="J23" s="315"/>
      <c r="K23" s="316"/>
      <c r="L23" s="316"/>
      <c r="M23" s="316"/>
      <c r="N23" s="316"/>
      <c r="O23" s="317"/>
      <c r="P23" s="315"/>
      <c r="Q23" s="316"/>
      <c r="R23" s="316"/>
      <c r="S23" s="316"/>
      <c r="T23" s="316"/>
      <c r="U23" s="317"/>
      <c r="V23" s="315"/>
      <c r="W23" s="316"/>
      <c r="X23" s="316"/>
      <c r="Y23" s="316"/>
      <c r="Z23" s="316"/>
      <c r="AA23" s="317"/>
      <c r="AB23" s="299"/>
      <c r="AC23" s="295"/>
      <c r="AD23" s="295"/>
      <c r="AE23" s="295"/>
      <c r="AF23" s="295"/>
      <c r="AG23" s="296"/>
      <c r="AH23" s="306"/>
      <c r="AI23" s="307"/>
      <c r="AJ23" s="307"/>
      <c r="AK23" s="307"/>
      <c r="AL23" s="307"/>
      <c r="AM23" s="308"/>
      <c r="AN23" s="83"/>
      <c r="AO23" s="271"/>
      <c r="AP23" s="272"/>
      <c r="AQ23" s="272"/>
      <c r="AR23" s="272"/>
      <c r="AS23" s="272"/>
      <c r="AT23" s="27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48"/>
      <c r="C24" s="248"/>
      <c r="D24" s="249"/>
      <c r="E24" s="289"/>
      <c r="F24" s="290"/>
      <c r="G24" s="290"/>
      <c r="H24" s="290"/>
      <c r="I24" s="291"/>
      <c r="J24" s="315" t="e">
        <f>IF(AND('Mapa final'!#REF!="Media",'Mapa final'!#REF!="Leve"),CONCATENATE("R",'Mapa final'!#REF!),"")</f>
        <v>#REF!</v>
      </c>
      <c r="K24" s="316"/>
      <c r="L24" s="316" t="e">
        <f>IF(AND('Mapa final'!#REF!="Media",'Mapa final'!#REF!="Leve"),CONCATENATE("R",'Mapa final'!#REF!),"")</f>
        <v>#REF!</v>
      </c>
      <c r="M24" s="316"/>
      <c r="N24" s="316" t="e">
        <f>IF(AND('Mapa final'!#REF!="Media",'Mapa final'!#REF!="Leve"),CONCATENATE("R",'Mapa final'!#REF!),"")</f>
        <v>#REF!</v>
      </c>
      <c r="O24" s="317"/>
      <c r="P24" s="315" t="e">
        <f>IF(AND('Mapa final'!#REF!="Media",'Mapa final'!#REF!="Menor"),CONCATENATE("R",'Mapa final'!#REF!),"")</f>
        <v>#REF!</v>
      </c>
      <c r="Q24" s="316"/>
      <c r="R24" s="316" t="e">
        <f>IF(AND('Mapa final'!#REF!="Media",'Mapa final'!#REF!="Menor"),CONCATENATE("R",'Mapa final'!#REF!),"")</f>
        <v>#REF!</v>
      </c>
      <c r="S24" s="316"/>
      <c r="T24" s="316" t="e">
        <f>IF(AND('Mapa final'!#REF!="Media",'Mapa final'!#REF!="Menor"),CONCATENATE("R",'Mapa final'!#REF!),"")</f>
        <v>#REF!</v>
      </c>
      <c r="U24" s="317"/>
      <c r="V24" s="315" t="e">
        <f>IF(AND('Mapa final'!#REF!="Media",'Mapa final'!#REF!="Moderado"),CONCATENATE("R",'Mapa final'!#REF!),"")</f>
        <v>#REF!</v>
      </c>
      <c r="W24" s="316"/>
      <c r="X24" s="316" t="e">
        <f>IF(AND('Mapa final'!#REF!="Media",'Mapa final'!#REF!="Moderado"),CONCATENATE("R",'Mapa final'!#REF!),"")</f>
        <v>#REF!</v>
      </c>
      <c r="Y24" s="316"/>
      <c r="Z24" s="316" t="e">
        <f>IF(AND('Mapa final'!#REF!="Media",'Mapa final'!#REF!="Moderado"),CONCATENATE("R",'Mapa final'!#REF!),"")</f>
        <v>#REF!</v>
      </c>
      <c r="AA24" s="317"/>
      <c r="AB24" s="299" t="e">
        <f>IF(AND('Mapa final'!#REF!="Media",'Mapa final'!#REF!="Mayor"),CONCATENATE("R",'Mapa final'!#REF!),"")</f>
        <v>#REF!</v>
      </c>
      <c r="AC24" s="295"/>
      <c r="AD24" s="295" t="e">
        <f>IF(AND('Mapa final'!#REF!="Media",'Mapa final'!#REF!="Mayor"),CONCATENATE("R",'Mapa final'!#REF!),"")</f>
        <v>#REF!</v>
      </c>
      <c r="AE24" s="295"/>
      <c r="AF24" s="295" t="e">
        <f>IF(AND('Mapa final'!#REF!="Media",'Mapa final'!#REF!="Mayor"),CONCATENATE("R",'Mapa final'!#REF!),"")</f>
        <v>#REF!</v>
      </c>
      <c r="AG24" s="296"/>
      <c r="AH24" s="306" t="e">
        <f>IF(AND('Mapa final'!#REF!="Media",'Mapa final'!#REF!="Catastrófico"),CONCATENATE("R",'Mapa final'!#REF!),"")</f>
        <v>#REF!</v>
      </c>
      <c r="AI24" s="307"/>
      <c r="AJ24" s="307" t="e">
        <f>IF(AND('Mapa final'!#REF!="Media",'Mapa final'!#REF!="Catastrófico"),CONCATENATE("R",'Mapa final'!#REF!),"")</f>
        <v>#REF!</v>
      </c>
      <c r="AK24" s="307"/>
      <c r="AL24" s="307" t="e">
        <f>IF(AND('Mapa final'!#REF!="Media",'Mapa final'!#REF!="Catastrófico"),CONCATENATE("R",'Mapa final'!#REF!),"")</f>
        <v>#REF!</v>
      </c>
      <c r="AM24" s="308"/>
      <c r="AN24" s="83"/>
      <c r="AO24" s="271"/>
      <c r="AP24" s="272"/>
      <c r="AQ24" s="272"/>
      <c r="AR24" s="272"/>
      <c r="AS24" s="272"/>
      <c r="AT24" s="27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48"/>
      <c r="C25" s="248"/>
      <c r="D25" s="249"/>
      <c r="E25" s="289"/>
      <c r="F25" s="290"/>
      <c r="G25" s="290"/>
      <c r="H25" s="290"/>
      <c r="I25" s="291"/>
      <c r="J25" s="315"/>
      <c r="K25" s="316"/>
      <c r="L25" s="316"/>
      <c r="M25" s="316"/>
      <c r="N25" s="316"/>
      <c r="O25" s="317"/>
      <c r="P25" s="315"/>
      <c r="Q25" s="316"/>
      <c r="R25" s="316"/>
      <c r="S25" s="316"/>
      <c r="T25" s="316"/>
      <c r="U25" s="317"/>
      <c r="V25" s="315"/>
      <c r="W25" s="316"/>
      <c r="X25" s="316"/>
      <c r="Y25" s="316"/>
      <c r="Z25" s="316"/>
      <c r="AA25" s="317"/>
      <c r="AB25" s="299"/>
      <c r="AC25" s="295"/>
      <c r="AD25" s="295"/>
      <c r="AE25" s="295"/>
      <c r="AF25" s="295"/>
      <c r="AG25" s="296"/>
      <c r="AH25" s="306"/>
      <c r="AI25" s="307"/>
      <c r="AJ25" s="307"/>
      <c r="AK25" s="307"/>
      <c r="AL25" s="307"/>
      <c r="AM25" s="308"/>
      <c r="AN25" s="83"/>
      <c r="AO25" s="271"/>
      <c r="AP25" s="272"/>
      <c r="AQ25" s="272"/>
      <c r="AR25" s="272"/>
      <c r="AS25" s="272"/>
      <c r="AT25" s="27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48"/>
      <c r="C26" s="248"/>
      <c r="D26" s="249"/>
      <c r="E26" s="289"/>
      <c r="F26" s="290"/>
      <c r="G26" s="290"/>
      <c r="H26" s="290"/>
      <c r="I26" s="291"/>
      <c r="J26" s="315" t="e">
        <f>IF(AND('Mapa final'!#REF!="Media",'Mapa final'!#REF!="Leve"),CONCATENATE("R",'Mapa final'!#REF!),"")</f>
        <v>#REF!</v>
      </c>
      <c r="K26" s="316"/>
      <c r="L26" s="316" t="e">
        <f>IF(AND('Mapa final'!#REF!="Media",'Mapa final'!#REF!="Leve"),CONCATENATE("R",'Mapa final'!#REF!),"")</f>
        <v>#REF!</v>
      </c>
      <c r="M26" s="316"/>
      <c r="N26" s="316" t="e">
        <f>IF(AND('Mapa final'!#REF!="Media",'Mapa final'!#REF!="Leve"),CONCATENATE("R",'Mapa final'!#REF!),"")</f>
        <v>#REF!</v>
      </c>
      <c r="O26" s="317"/>
      <c r="P26" s="315" t="e">
        <f>IF(AND('Mapa final'!#REF!="Media",'Mapa final'!#REF!="Menor"),CONCATENATE("R",'Mapa final'!#REF!),"")</f>
        <v>#REF!</v>
      </c>
      <c r="Q26" s="316"/>
      <c r="R26" s="316" t="e">
        <f>IF(AND('Mapa final'!#REF!="Media",'Mapa final'!#REF!="Menor"),CONCATENATE("R",'Mapa final'!#REF!),"")</f>
        <v>#REF!</v>
      </c>
      <c r="S26" s="316"/>
      <c r="T26" s="316" t="e">
        <f>IF(AND('Mapa final'!#REF!="Media",'Mapa final'!#REF!="Menor"),CONCATENATE("R",'Mapa final'!#REF!),"")</f>
        <v>#REF!</v>
      </c>
      <c r="U26" s="317"/>
      <c r="V26" s="315" t="e">
        <f>IF(AND('Mapa final'!#REF!="Media",'Mapa final'!#REF!="Moderado"),CONCATENATE("R",'Mapa final'!#REF!),"")</f>
        <v>#REF!</v>
      </c>
      <c r="W26" s="316"/>
      <c r="X26" s="316" t="e">
        <f>IF(AND('Mapa final'!#REF!="Media",'Mapa final'!#REF!="Moderado"),CONCATENATE("R",'Mapa final'!#REF!),"")</f>
        <v>#REF!</v>
      </c>
      <c r="Y26" s="316"/>
      <c r="Z26" s="316" t="e">
        <f>IF(AND('Mapa final'!#REF!="Media",'Mapa final'!#REF!="Moderado"),CONCATENATE("R",'Mapa final'!#REF!),"")</f>
        <v>#REF!</v>
      </c>
      <c r="AA26" s="317"/>
      <c r="AB26" s="299" t="e">
        <f>IF(AND('Mapa final'!#REF!="Media",'Mapa final'!#REF!="Mayor"),CONCATENATE("R",'Mapa final'!#REF!),"")</f>
        <v>#REF!</v>
      </c>
      <c r="AC26" s="295"/>
      <c r="AD26" s="295" t="e">
        <f>IF(AND('Mapa final'!#REF!="Media",'Mapa final'!#REF!="Mayor"),CONCATENATE("R",'Mapa final'!#REF!),"")</f>
        <v>#REF!</v>
      </c>
      <c r="AE26" s="295"/>
      <c r="AF26" s="295" t="e">
        <f>IF(AND('Mapa final'!#REF!="Media",'Mapa final'!#REF!="Mayor"),CONCATENATE("R",'Mapa final'!#REF!),"")</f>
        <v>#REF!</v>
      </c>
      <c r="AG26" s="296"/>
      <c r="AH26" s="306" t="e">
        <f>IF(AND('Mapa final'!#REF!="Media",'Mapa final'!#REF!="Catastrófico"),CONCATENATE("R",'Mapa final'!#REF!),"")</f>
        <v>#REF!</v>
      </c>
      <c r="AI26" s="307"/>
      <c r="AJ26" s="307" t="e">
        <f>IF(AND('Mapa final'!#REF!="Media",'Mapa final'!#REF!="Catastrófico"),CONCATENATE("R",'Mapa final'!#REF!),"")</f>
        <v>#REF!</v>
      </c>
      <c r="AK26" s="307"/>
      <c r="AL26" s="307" t="e">
        <f>IF(AND('Mapa final'!#REF!="Media",'Mapa final'!#REF!="Catastrófico"),CONCATENATE("R",'Mapa final'!#REF!),"")</f>
        <v>#REF!</v>
      </c>
      <c r="AM26" s="308"/>
      <c r="AN26" s="83"/>
      <c r="AO26" s="271"/>
      <c r="AP26" s="272"/>
      <c r="AQ26" s="272"/>
      <c r="AR26" s="272"/>
      <c r="AS26" s="272"/>
      <c r="AT26" s="27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48"/>
      <c r="C27" s="248"/>
      <c r="D27" s="249"/>
      <c r="E27" s="289"/>
      <c r="F27" s="290"/>
      <c r="G27" s="290"/>
      <c r="H27" s="290"/>
      <c r="I27" s="291"/>
      <c r="J27" s="315"/>
      <c r="K27" s="316"/>
      <c r="L27" s="316"/>
      <c r="M27" s="316"/>
      <c r="N27" s="316"/>
      <c r="O27" s="317"/>
      <c r="P27" s="315"/>
      <c r="Q27" s="316"/>
      <c r="R27" s="316"/>
      <c r="S27" s="316"/>
      <c r="T27" s="316"/>
      <c r="U27" s="317"/>
      <c r="V27" s="315"/>
      <c r="W27" s="316"/>
      <c r="X27" s="316"/>
      <c r="Y27" s="316"/>
      <c r="Z27" s="316"/>
      <c r="AA27" s="317"/>
      <c r="AB27" s="299"/>
      <c r="AC27" s="295"/>
      <c r="AD27" s="295"/>
      <c r="AE27" s="295"/>
      <c r="AF27" s="295"/>
      <c r="AG27" s="296"/>
      <c r="AH27" s="306"/>
      <c r="AI27" s="307"/>
      <c r="AJ27" s="307"/>
      <c r="AK27" s="307"/>
      <c r="AL27" s="307"/>
      <c r="AM27" s="308"/>
      <c r="AN27" s="83"/>
      <c r="AO27" s="271"/>
      <c r="AP27" s="272"/>
      <c r="AQ27" s="272"/>
      <c r="AR27" s="272"/>
      <c r="AS27" s="272"/>
      <c r="AT27" s="27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48"/>
      <c r="C28" s="248"/>
      <c r="D28" s="249"/>
      <c r="E28" s="289"/>
      <c r="F28" s="290"/>
      <c r="G28" s="290"/>
      <c r="H28" s="290"/>
      <c r="I28" s="291"/>
      <c r="J28" s="315" t="e">
        <f>IF(AND('Mapa final'!#REF!="Media",'Mapa final'!#REF!="Leve"),CONCATENATE("R",'Mapa final'!#REF!),"")</f>
        <v>#REF!</v>
      </c>
      <c r="K28" s="316"/>
      <c r="L28" s="316" t="str">
        <f>IF(AND('Mapa final'!$H$18="Media",'Mapa final'!$L$18="Leve"),CONCATENATE("R",'Mapa final'!$A$18),"")</f>
        <v/>
      </c>
      <c r="M28" s="316"/>
      <c r="N28" s="316" t="str">
        <f>IF(AND('Mapa final'!$H$24="Media",'Mapa final'!$L$24="Leve"),CONCATENATE("R",'Mapa final'!$A$24),"")</f>
        <v/>
      </c>
      <c r="O28" s="317"/>
      <c r="P28" s="315" t="e">
        <f>IF(AND('Mapa final'!#REF!="Media",'Mapa final'!#REF!="Menor"),CONCATENATE("R",'Mapa final'!#REF!),"")</f>
        <v>#REF!</v>
      </c>
      <c r="Q28" s="316"/>
      <c r="R28" s="316" t="str">
        <f>IF(AND('Mapa final'!$H$18="Media",'Mapa final'!$L$18="Menor"),CONCATENATE("R",'Mapa final'!$A$18),"")</f>
        <v/>
      </c>
      <c r="S28" s="316"/>
      <c r="T28" s="316" t="str">
        <f>IF(AND('Mapa final'!$H$24="Media",'Mapa final'!$L$24="Menor"),CONCATENATE("R",'Mapa final'!$A$24),"")</f>
        <v/>
      </c>
      <c r="U28" s="317"/>
      <c r="V28" s="315" t="e">
        <f>IF(AND('Mapa final'!#REF!="Media",'Mapa final'!#REF!="Moderado"),CONCATENATE("R",'Mapa final'!#REF!),"")</f>
        <v>#REF!</v>
      </c>
      <c r="W28" s="316"/>
      <c r="X28" s="316" t="str">
        <f>IF(AND('Mapa final'!$H$18="Media",'Mapa final'!$L$18="Moderado"),CONCATENATE("R",'Mapa final'!$A$18),"")</f>
        <v/>
      </c>
      <c r="Y28" s="316"/>
      <c r="Z28" s="316" t="str">
        <f>IF(AND('Mapa final'!$H$24="Media",'Mapa final'!$L$24="Moderado"),CONCATENATE("R",'Mapa final'!$A$24),"")</f>
        <v/>
      </c>
      <c r="AA28" s="317"/>
      <c r="AB28" s="299" t="e">
        <f>IF(AND('Mapa final'!#REF!="Media",'Mapa final'!#REF!="Mayor"),CONCATENATE("R",'Mapa final'!#REF!),"")</f>
        <v>#REF!</v>
      </c>
      <c r="AC28" s="295"/>
      <c r="AD28" s="295" t="str">
        <f>IF(AND('Mapa final'!$H$18="Media",'Mapa final'!$L$18="Mayor"),CONCATENATE("R",'Mapa final'!$A$18),"")</f>
        <v/>
      </c>
      <c r="AE28" s="295"/>
      <c r="AF28" s="295" t="str">
        <f>IF(AND('Mapa final'!$H$24="Media",'Mapa final'!$L$24="Mayor"),CONCATENATE("R",'Mapa final'!$A$24),"")</f>
        <v/>
      </c>
      <c r="AG28" s="296"/>
      <c r="AH28" s="306" t="e">
        <f>IF(AND('Mapa final'!#REF!="Media",'Mapa final'!#REF!="Catastrófico"),CONCATENATE("R",'Mapa final'!#REF!),"")</f>
        <v>#REF!</v>
      </c>
      <c r="AI28" s="307"/>
      <c r="AJ28" s="307" t="str">
        <f>IF(AND('Mapa final'!$H$18="Media",'Mapa final'!$L$18="Catastrófico"),CONCATENATE("R",'Mapa final'!$A$18),"")</f>
        <v/>
      </c>
      <c r="AK28" s="307"/>
      <c r="AL28" s="307" t="str">
        <f>IF(AND('Mapa final'!$H$24="Media",'Mapa final'!$L$24="Catastrófico"),CONCATENATE("R",'Mapa final'!$A$24),"")</f>
        <v/>
      </c>
      <c r="AM28" s="308"/>
      <c r="AN28" s="83"/>
      <c r="AO28" s="271"/>
      <c r="AP28" s="272"/>
      <c r="AQ28" s="272"/>
      <c r="AR28" s="272"/>
      <c r="AS28" s="272"/>
      <c r="AT28" s="27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48"/>
      <c r="C29" s="248"/>
      <c r="D29" s="249"/>
      <c r="E29" s="292"/>
      <c r="F29" s="293"/>
      <c r="G29" s="293"/>
      <c r="H29" s="293"/>
      <c r="I29" s="294"/>
      <c r="J29" s="315"/>
      <c r="K29" s="316"/>
      <c r="L29" s="316"/>
      <c r="M29" s="316"/>
      <c r="N29" s="316"/>
      <c r="O29" s="317"/>
      <c r="P29" s="318"/>
      <c r="Q29" s="319"/>
      <c r="R29" s="319"/>
      <c r="S29" s="319"/>
      <c r="T29" s="319"/>
      <c r="U29" s="320"/>
      <c r="V29" s="318"/>
      <c r="W29" s="319"/>
      <c r="X29" s="319"/>
      <c r="Y29" s="319"/>
      <c r="Z29" s="319"/>
      <c r="AA29" s="320"/>
      <c r="AB29" s="303"/>
      <c r="AC29" s="304"/>
      <c r="AD29" s="304"/>
      <c r="AE29" s="304"/>
      <c r="AF29" s="304"/>
      <c r="AG29" s="305"/>
      <c r="AH29" s="309"/>
      <c r="AI29" s="310"/>
      <c r="AJ29" s="310"/>
      <c r="AK29" s="310"/>
      <c r="AL29" s="310"/>
      <c r="AM29" s="311"/>
      <c r="AN29" s="83"/>
      <c r="AO29" s="274"/>
      <c r="AP29" s="275"/>
      <c r="AQ29" s="275"/>
      <c r="AR29" s="275"/>
      <c r="AS29" s="275"/>
      <c r="AT29" s="276"/>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48"/>
      <c r="C30" s="248"/>
      <c r="D30" s="249"/>
      <c r="E30" s="286" t="s">
        <v>114</v>
      </c>
      <c r="F30" s="287"/>
      <c r="G30" s="287"/>
      <c r="H30" s="287"/>
      <c r="I30" s="287"/>
      <c r="J30" s="330" t="str">
        <f>IF(AND('Mapa final'!$H$10="Baja",'Mapa final'!$L$10="Leve"),CONCATENATE("R",'Mapa final'!$A$10),"")</f>
        <v/>
      </c>
      <c r="K30" s="331"/>
      <c r="L30" s="331" t="str">
        <f>IF(AND('Mapa final'!$H$12="Baja",'Mapa final'!$L$12="Leve"),CONCATENATE("R",'Mapa final'!$A$12),"")</f>
        <v/>
      </c>
      <c r="M30" s="331"/>
      <c r="N30" s="331" t="str">
        <f>IF(AND('Mapa final'!$H$15="Baja",'Mapa final'!$L$15="Leve"),CONCATENATE("R",'Mapa final'!$A$15),"")</f>
        <v/>
      </c>
      <c r="O30" s="332"/>
      <c r="P30" s="322" t="str">
        <f>IF(AND('Mapa final'!$H$10="Baja",'Mapa final'!$L$10="Menor"),CONCATENATE("R",'Mapa final'!$A$10),"")</f>
        <v/>
      </c>
      <c r="Q30" s="322"/>
      <c r="R30" s="322" t="str">
        <f>IF(AND('Mapa final'!$H$12="Baja",'Mapa final'!$L$12="Menor"),CONCATENATE("R",'Mapa final'!$A$12),"")</f>
        <v>R8</v>
      </c>
      <c r="S30" s="322"/>
      <c r="T30" s="322" t="str">
        <f>IF(AND('Mapa final'!$H$15="Baja",'Mapa final'!$L$15="Menor"),CONCATENATE("R",'Mapa final'!$A$15),"")</f>
        <v/>
      </c>
      <c r="U30" s="323"/>
      <c r="V30" s="321" t="str">
        <f>IF(AND('Mapa final'!$H$10="Baja",'Mapa final'!$L$10="Moderado"),CONCATENATE("R",'Mapa final'!$A$10),"")</f>
        <v/>
      </c>
      <c r="W30" s="322"/>
      <c r="X30" s="322" t="str">
        <f>IF(AND('Mapa final'!$H$12="Baja",'Mapa final'!$L$12="Moderado"),CONCATENATE("R",'Mapa final'!$A$12),"")</f>
        <v/>
      </c>
      <c r="Y30" s="322"/>
      <c r="Z30" s="322" t="str">
        <f>IF(AND('Mapa final'!$H$15="Baja",'Mapa final'!$L$15="Moderado"),CONCATENATE("R",'Mapa final'!$A$15),"")</f>
        <v>R9</v>
      </c>
      <c r="AA30" s="323"/>
      <c r="AB30" s="297" t="str">
        <f>IF(AND('Mapa final'!$H$10="Baja",'Mapa final'!$L$10="Mayor"),CONCATENATE("R",'Mapa final'!$A$10),"")</f>
        <v/>
      </c>
      <c r="AC30" s="298"/>
      <c r="AD30" s="298" t="str">
        <f>IF(AND('Mapa final'!$H$12="Baja",'Mapa final'!$L$12="Mayor"),CONCATENATE("R",'Mapa final'!$A$12),"")</f>
        <v/>
      </c>
      <c r="AE30" s="298"/>
      <c r="AF30" s="298" t="str">
        <f>IF(AND('Mapa final'!$H$15="Baja",'Mapa final'!$L$15="Mayor"),CONCATENATE("R",'Mapa final'!$A$15),"")</f>
        <v/>
      </c>
      <c r="AG30" s="300"/>
      <c r="AH30" s="312" t="str">
        <f>IF(AND('Mapa final'!$H$10="Baja",'Mapa final'!$L$10="Catastrófico"),CONCATENATE("R",'Mapa final'!$A$10),"")</f>
        <v/>
      </c>
      <c r="AI30" s="313"/>
      <c r="AJ30" s="313" t="str">
        <f>IF(AND('Mapa final'!$H$12="Baja",'Mapa final'!$L$12="Catastrófico"),CONCATENATE("R",'Mapa final'!$A$12),"")</f>
        <v/>
      </c>
      <c r="AK30" s="313"/>
      <c r="AL30" s="313" t="str">
        <f>IF(AND('Mapa final'!$H$15="Baja",'Mapa final'!$L$15="Catastrófico"),CONCATENATE("R",'Mapa final'!$A$15),"")</f>
        <v/>
      </c>
      <c r="AM30" s="314"/>
      <c r="AN30" s="83"/>
      <c r="AO30" s="277" t="s">
        <v>82</v>
      </c>
      <c r="AP30" s="278"/>
      <c r="AQ30" s="278"/>
      <c r="AR30" s="278"/>
      <c r="AS30" s="278"/>
      <c r="AT30" s="279"/>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48"/>
      <c r="C31" s="248"/>
      <c r="D31" s="249"/>
      <c r="E31" s="289"/>
      <c r="F31" s="290"/>
      <c r="G31" s="290"/>
      <c r="H31" s="290"/>
      <c r="I31" s="290"/>
      <c r="J31" s="326"/>
      <c r="K31" s="324"/>
      <c r="L31" s="324"/>
      <c r="M31" s="324"/>
      <c r="N31" s="324"/>
      <c r="O31" s="325"/>
      <c r="P31" s="316"/>
      <c r="Q31" s="316"/>
      <c r="R31" s="316"/>
      <c r="S31" s="316"/>
      <c r="T31" s="316"/>
      <c r="U31" s="317"/>
      <c r="V31" s="315"/>
      <c r="W31" s="316"/>
      <c r="X31" s="316"/>
      <c r="Y31" s="316"/>
      <c r="Z31" s="316"/>
      <c r="AA31" s="317"/>
      <c r="AB31" s="299"/>
      <c r="AC31" s="295"/>
      <c r="AD31" s="295"/>
      <c r="AE31" s="295"/>
      <c r="AF31" s="295"/>
      <c r="AG31" s="296"/>
      <c r="AH31" s="306"/>
      <c r="AI31" s="307"/>
      <c r="AJ31" s="307"/>
      <c r="AK31" s="307"/>
      <c r="AL31" s="307"/>
      <c r="AM31" s="308"/>
      <c r="AN31" s="83"/>
      <c r="AO31" s="280"/>
      <c r="AP31" s="281"/>
      <c r="AQ31" s="281"/>
      <c r="AR31" s="281"/>
      <c r="AS31" s="281"/>
      <c r="AT31" s="282"/>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48"/>
      <c r="C32" s="248"/>
      <c r="D32" s="249"/>
      <c r="E32" s="289"/>
      <c r="F32" s="290"/>
      <c r="G32" s="290"/>
      <c r="H32" s="290"/>
      <c r="I32" s="290"/>
      <c r="J32" s="326" t="e">
        <f>IF(AND('Mapa final'!#REF!="Baja",'Mapa final'!#REF!="Leve"),CONCATENATE("R",'Mapa final'!#REF!),"")</f>
        <v>#REF!</v>
      </c>
      <c r="K32" s="324"/>
      <c r="L32" s="324" t="e">
        <f>IF(AND('Mapa final'!#REF!="Baja",'Mapa final'!#REF!="Leve"),CONCATENATE("R",'Mapa final'!#REF!),"")</f>
        <v>#REF!</v>
      </c>
      <c r="M32" s="324"/>
      <c r="N32" s="324" t="e">
        <f>IF(AND('Mapa final'!#REF!="Baja",'Mapa final'!#REF!="Leve"),CONCATENATE("R",'Mapa final'!#REF!),"")</f>
        <v>#REF!</v>
      </c>
      <c r="O32" s="325"/>
      <c r="P32" s="316" t="e">
        <f>IF(AND('Mapa final'!#REF!="Baja",'Mapa final'!#REF!="Menor"),CONCATENATE("R",'Mapa final'!#REF!),"")</f>
        <v>#REF!</v>
      </c>
      <c r="Q32" s="316"/>
      <c r="R32" s="316" t="e">
        <f>IF(AND('Mapa final'!#REF!="Baja",'Mapa final'!#REF!="Menor"),CONCATENATE("R",'Mapa final'!#REF!),"")</f>
        <v>#REF!</v>
      </c>
      <c r="S32" s="316"/>
      <c r="T32" s="316" t="e">
        <f>IF(AND('Mapa final'!#REF!="Baja",'Mapa final'!#REF!="Menor"),CONCATENATE("R",'Mapa final'!#REF!),"")</f>
        <v>#REF!</v>
      </c>
      <c r="U32" s="317"/>
      <c r="V32" s="315" t="e">
        <f>IF(AND('Mapa final'!#REF!="Baja",'Mapa final'!#REF!="Moderado"),CONCATENATE("R",'Mapa final'!#REF!),"")</f>
        <v>#REF!</v>
      </c>
      <c r="W32" s="316"/>
      <c r="X32" s="316" t="e">
        <f>IF(AND('Mapa final'!#REF!="Baja",'Mapa final'!#REF!="Moderado"),CONCATENATE("R",'Mapa final'!#REF!),"")</f>
        <v>#REF!</v>
      </c>
      <c r="Y32" s="316"/>
      <c r="Z32" s="316" t="e">
        <f>IF(AND('Mapa final'!#REF!="Baja",'Mapa final'!#REF!="Moderado"),CONCATENATE("R",'Mapa final'!#REF!),"")</f>
        <v>#REF!</v>
      </c>
      <c r="AA32" s="317"/>
      <c r="AB32" s="299" t="e">
        <f>IF(AND('Mapa final'!#REF!="Baja",'Mapa final'!#REF!="Mayor"),CONCATENATE("R",'Mapa final'!#REF!),"")</f>
        <v>#REF!</v>
      </c>
      <c r="AC32" s="295"/>
      <c r="AD32" s="295" t="e">
        <f>IF(AND('Mapa final'!#REF!="Baja",'Mapa final'!#REF!="Mayor"),CONCATENATE("R",'Mapa final'!#REF!),"")</f>
        <v>#REF!</v>
      </c>
      <c r="AE32" s="295"/>
      <c r="AF32" s="295" t="e">
        <f>IF(AND('Mapa final'!#REF!="Baja",'Mapa final'!#REF!="Mayor"),CONCATENATE("R",'Mapa final'!#REF!),"")</f>
        <v>#REF!</v>
      </c>
      <c r="AG32" s="296"/>
      <c r="AH32" s="306" t="e">
        <f>IF(AND('Mapa final'!#REF!="Baja",'Mapa final'!#REF!="Catastrófico"),CONCATENATE("R",'Mapa final'!#REF!),"")</f>
        <v>#REF!</v>
      </c>
      <c r="AI32" s="307"/>
      <c r="AJ32" s="307" t="e">
        <f>IF(AND('Mapa final'!#REF!="Baja",'Mapa final'!#REF!="Catastrófico"),CONCATENATE("R",'Mapa final'!#REF!),"")</f>
        <v>#REF!</v>
      </c>
      <c r="AK32" s="307"/>
      <c r="AL32" s="307" t="e">
        <f>IF(AND('Mapa final'!#REF!="Baja",'Mapa final'!#REF!="Catastrófico"),CONCATENATE("R",'Mapa final'!#REF!),"")</f>
        <v>#REF!</v>
      </c>
      <c r="AM32" s="308"/>
      <c r="AN32" s="83"/>
      <c r="AO32" s="280"/>
      <c r="AP32" s="281"/>
      <c r="AQ32" s="281"/>
      <c r="AR32" s="281"/>
      <c r="AS32" s="281"/>
      <c r="AT32" s="282"/>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48"/>
      <c r="C33" s="248"/>
      <c r="D33" s="249"/>
      <c r="E33" s="289"/>
      <c r="F33" s="290"/>
      <c r="G33" s="290"/>
      <c r="H33" s="290"/>
      <c r="I33" s="290"/>
      <c r="J33" s="326"/>
      <c r="K33" s="324"/>
      <c r="L33" s="324"/>
      <c r="M33" s="324"/>
      <c r="N33" s="324"/>
      <c r="O33" s="325"/>
      <c r="P33" s="316"/>
      <c r="Q33" s="316"/>
      <c r="R33" s="316"/>
      <c r="S33" s="316"/>
      <c r="T33" s="316"/>
      <c r="U33" s="317"/>
      <c r="V33" s="315"/>
      <c r="W33" s="316"/>
      <c r="X33" s="316"/>
      <c r="Y33" s="316"/>
      <c r="Z33" s="316"/>
      <c r="AA33" s="317"/>
      <c r="AB33" s="299"/>
      <c r="AC33" s="295"/>
      <c r="AD33" s="295"/>
      <c r="AE33" s="295"/>
      <c r="AF33" s="295"/>
      <c r="AG33" s="296"/>
      <c r="AH33" s="306"/>
      <c r="AI33" s="307"/>
      <c r="AJ33" s="307"/>
      <c r="AK33" s="307"/>
      <c r="AL33" s="307"/>
      <c r="AM33" s="308"/>
      <c r="AN33" s="83"/>
      <c r="AO33" s="280"/>
      <c r="AP33" s="281"/>
      <c r="AQ33" s="281"/>
      <c r="AR33" s="281"/>
      <c r="AS33" s="281"/>
      <c r="AT33" s="282"/>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48"/>
      <c r="C34" s="248"/>
      <c r="D34" s="249"/>
      <c r="E34" s="289"/>
      <c r="F34" s="290"/>
      <c r="G34" s="290"/>
      <c r="H34" s="290"/>
      <c r="I34" s="290"/>
      <c r="J34" s="326" t="e">
        <f>IF(AND('Mapa final'!#REF!="Baja",'Mapa final'!#REF!="Leve"),CONCATENATE("R",'Mapa final'!#REF!),"")</f>
        <v>#REF!</v>
      </c>
      <c r="K34" s="324"/>
      <c r="L34" s="324" t="e">
        <f>IF(AND('Mapa final'!#REF!="Baja",'Mapa final'!#REF!="Leve"),CONCATENATE("R",'Mapa final'!#REF!),"")</f>
        <v>#REF!</v>
      </c>
      <c r="M34" s="324"/>
      <c r="N34" s="324" t="e">
        <f>IF(AND('Mapa final'!#REF!="Baja",'Mapa final'!#REF!="Leve"),CONCATENATE("R",'Mapa final'!#REF!),"")</f>
        <v>#REF!</v>
      </c>
      <c r="O34" s="325"/>
      <c r="P34" s="316" t="e">
        <f>IF(AND('Mapa final'!#REF!="Baja",'Mapa final'!#REF!="Menor"),CONCATENATE("R",'Mapa final'!#REF!),"")</f>
        <v>#REF!</v>
      </c>
      <c r="Q34" s="316"/>
      <c r="R34" s="316" t="e">
        <f>IF(AND('Mapa final'!#REF!="Baja",'Mapa final'!#REF!="Menor"),CONCATENATE("R",'Mapa final'!#REF!),"")</f>
        <v>#REF!</v>
      </c>
      <c r="S34" s="316"/>
      <c r="T34" s="316" t="e">
        <f>IF(AND('Mapa final'!#REF!="Baja",'Mapa final'!#REF!="Menor"),CONCATENATE("R",'Mapa final'!#REF!),"")</f>
        <v>#REF!</v>
      </c>
      <c r="U34" s="317"/>
      <c r="V34" s="315" t="e">
        <f>IF(AND('Mapa final'!#REF!="Baja",'Mapa final'!#REF!="Moderado"),CONCATENATE("R",'Mapa final'!#REF!),"")</f>
        <v>#REF!</v>
      </c>
      <c r="W34" s="316"/>
      <c r="X34" s="316" t="e">
        <f>IF(AND('Mapa final'!#REF!="Baja",'Mapa final'!#REF!="Moderado"),CONCATENATE("R",'Mapa final'!#REF!),"")</f>
        <v>#REF!</v>
      </c>
      <c r="Y34" s="316"/>
      <c r="Z34" s="316" t="e">
        <f>IF(AND('Mapa final'!#REF!="Baja",'Mapa final'!#REF!="Moderado"),CONCATENATE("R",'Mapa final'!#REF!),"")</f>
        <v>#REF!</v>
      </c>
      <c r="AA34" s="317"/>
      <c r="AB34" s="299" t="e">
        <f>IF(AND('Mapa final'!#REF!="Baja",'Mapa final'!#REF!="Mayor"),CONCATENATE("R",'Mapa final'!#REF!),"")</f>
        <v>#REF!</v>
      </c>
      <c r="AC34" s="295"/>
      <c r="AD34" s="295" t="e">
        <f>IF(AND('Mapa final'!#REF!="Baja",'Mapa final'!#REF!="Mayor"),CONCATENATE("R",'Mapa final'!#REF!),"")</f>
        <v>#REF!</v>
      </c>
      <c r="AE34" s="295"/>
      <c r="AF34" s="295" t="e">
        <f>IF(AND('Mapa final'!#REF!="Baja",'Mapa final'!#REF!="Mayor"),CONCATENATE("R",'Mapa final'!#REF!),"")</f>
        <v>#REF!</v>
      </c>
      <c r="AG34" s="296"/>
      <c r="AH34" s="306" t="e">
        <f>IF(AND('Mapa final'!#REF!="Baja",'Mapa final'!#REF!="Catastrófico"),CONCATENATE("R",'Mapa final'!#REF!),"")</f>
        <v>#REF!</v>
      </c>
      <c r="AI34" s="307"/>
      <c r="AJ34" s="307" t="e">
        <f>IF(AND('Mapa final'!#REF!="Baja",'Mapa final'!#REF!="Catastrófico"),CONCATENATE("R",'Mapa final'!#REF!),"")</f>
        <v>#REF!</v>
      </c>
      <c r="AK34" s="307"/>
      <c r="AL34" s="307" t="e">
        <f>IF(AND('Mapa final'!#REF!="Baja",'Mapa final'!#REF!="Catastrófico"),CONCATENATE("R",'Mapa final'!#REF!),"")</f>
        <v>#REF!</v>
      </c>
      <c r="AM34" s="308"/>
      <c r="AN34" s="83"/>
      <c r="AO34" s="280"/>
      <c r="AP34" s="281"/>
      <c r="AQ34" s="281"/>
      <c r="AR34" s="281"/>
      <c r="AS34" s="281"/>
      <c r="AT34" s="282"/>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48"/>
      <c r="C35" s="248"/>
      <c r="D35" s="249"/>
      <c r="E35" s="289"/>
      <c r="F35" s="290"/>
      <c r="G35" s="290"/>
      <c r="H35" s="290"/>
      <c r="I35" s="290"/>
      <c r="J35" s="326"/>
      <c r="K35" s="324"/>
      <c r="L35" s="324"/>
      <c r="M35" s="324"/>
      <c r="N35" s="324"/>
      <c r="O35" s="325"/>
      <c r="P35" s="316"/>
      <c r="Q35" s="316"/>
      <c r="R35" s="316"/>
      <c r="S35" s="316"/>
      <c r="T35" s="316"/>
      <c r="U35" s="317"/>
      <c r="V35" s="315"/>
      <c r="W35" s="316"/>
      <c r="X35" s="316"/>
      <c r="Y35" s="316"/>
      <c r="Z35" s="316"/>
      <c r="AA35" s="317"/>
      <c r="AB35" s="299"/>
      <c r="AC35" s="295"/>
      <c r="AD35" s="295"/>
      <c r="AE35" s="295"/>
      <c r="AF35" s="295"/>
      <c r="AG35" s="296"/>
      <c r="AH35" s="306"/>
      <c r="AI35" s="307"/>
      <c r="AJ35" s="307"/>
      <c r="AK35" s="307"/>
      <c r="AL35" s="307"/>
      <c r="AM35" s="308"/>
      <c r="AN35" s="83"/>
      <c r="AO35" s="280"/>
      <c r="AP35" s="281"/>
      <c r="AQ35" s="281"/>
      <c r="AR35" s="281"/>
      <c r="AS35" s="281"/>
      <c r="AT35" s="282"/>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48"/>
      <c r="C36" s="248"/>
      <c r="D36" s="249"/>
      <c r="E36" s="289"/>
      <c r="F36" s="290"/>
      <c r="G36" s="290"/>
      <c r="H36" s="290"/>
      <c r="I36" s="290"/>
      <c r="J36" s="326" t="e">
        <f>IF(AND('Mapa final'!#REF!="Baja",'Mapa final'!#REF!="Leve"),CONCATENATE("R",'Mapa final'!#REF!),"")</f>
        <v>#REF!</v>
      </c>
      <c r="K36" s="324"/>
      <c r="L36" s="324" t="str">
        <f>IF(AND('Mapa final'!$H$18="Baja",'Mapa final'!$L$18="Leve"),CONCATENATE("R",'Mapa final'!$A$18),"")</f>
        <v/>
      </c>
      <c r="M36" s="324"/>
      <c r="N36" s="324" t="str">
        <f>IF(AND('Mapa final'!$H$24="Baja",'Mapa final'!$L$24="Leve"),CONCATENATE("R",'Mapa final'!$A$24),"")</f>
        <v/>
      </c>
      <c r="O36" s="325"/>
      <c r="P36" s="316" t="e">
        <f>IF(AND('Mapa final'!#REF!="Baja",'Mapa final'!#REF!="Menor"),CONCATENATE("R",'Mapa final'!#REF!),"")</f>
        <v>#REF!</v>
      </c>
      <c r="Q36" s="316"/>
      <c r="R36" s="316" t="str">
        <f>IF(AND('Mapa final'!$H$18="Baja",'Mapa final'!$L$18="Menor"),CONCATENATE("R",'Mapa final'!$A$18),"")</f>
        <v/>
      </c>
      <c r="S36" s="316"/>
      <c r="T36" s="316" t="str">
        <f>IF(AND('Mapa final'!$H$24="Baja",'Mapa final'!$L$24="Menor"),CONCATENATE("R",'Mapa final'!$A$24),"")</f>
        <v/>
      </c>
      <c r="U36" s="317"/>
      <c r="V36" s="315" t="e">
        <f>IF(AND('Mapa final'!#REF!="Baja",'Mapa final'!#REF!="Moderado"),CONCATENATE("R",'Mapa final'!#REF!),"")</f>
        <v>#REF!</v>
      </c>
      <c r="W36" s="316"/>
      <c r="X36" s="316" t="str">
        <f>IF(AND('Mapa final'!$H$18="Baja",'Mapa final'!$L$18="Moderado"),CONCATENATE("R",'Mapa final'!$A$18),"")</f>
        <v/>
      </c>
      <c r="Y36" s="316"/>
      <c r="Z36" s="316" t="str">
        <f>IF(AND('Mapa final'!$H$24="Baja",'Mapa final'!$L$24="Moderado"),CONCATENATE("R",'Mapa final'!$A$24),"")</f>
        <v/>
      </c>
      <c r="AA36" s="317"/>
      <c r="AB36" s="299" t="e">
        <f>IF(AND('Mapa final'!#REF!="Baja",'Mapa final'!#REF!="Mayor"),CONCATENATE("R",'Mapa final'!#REF!),"")</f>
        <v>#REF!</v>
      </c>
      <c r="AC36" s="295"/>
      <c r="AD36" s="295" t="str">
        <f>IF(AND('Mapa final'!$H$18="Baja",'Mapa final'!$L$18="Mayor"),CONCATENATE("R",'Mapa final'!$A$18),"")</f>
        <v/>
      </c>
      <c r="AE36" s="295"/>
      <c r="AF36" s="295" t="str">
        <f>IF(AND('Mapa final'!$H$24="Baja",'Mapa final'!$L$24="Mayor"),CONCATENATE("R",'Mapa final'!$A$24),"")</f>
        <v/>
      </c>
      <c r="AG36" s="296"/>
      <c r="AH36" s="306" t="e">
        <f>IF(AND('Mapa final'!#REF!="Baja",'Mapa final'!#REF!="Catastrófico"),CONCATENATE("R",'Mapa final'!#REF!),"")</f>
        <v>#REF!</v>
      </c>
      <c r="AI36" s="307"/>
      <c r="AJ36" s="307" t="str">
        <f>IF(AND('Mapa final'!$H$18="Baja",'Mapa final'!$L$18="Catastrófico"),CONCATENATE("R",'Mapa final'!$A$18),"")</f>
        <v/>
      </c>
      <c r="AK36" s="307"/>
      <c r="AL36" s="307" t="str">
        <f>IF(AND('Mapa final'!$H$24="Baja",'Mapa final'!$L$24="Catastrófico"),CONCATENATE("R",'Mapa final'!$A$24),"")</f>
        <v/>
      </c>
      <c r="AM36" s="308"/>
      <c r="AN36" s="83"/>
      <c r="AO36" s="280"/>
      <c r="AP36" s="281"/>
      <c r="AQ36" s="281"/>
      <c r="AR36" s="281"/>
      <c r="AS36" s="281"/>
      <c r="AT36" s="282"/>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48"/>
      <c r="C37" s="248"/>
      <c r="D37" s="249"/>
      <c r="E37" s="292"/>
      <c r="F37" s="293"/>
      <c r="G37" s="293"/>
      <c r="H37" s="293"/>
      <c r="I37" s="293"/>
      <c r="J37" s="327"/>
      <c r="K37" s="328"/>
      <c r="L37" s="328"/>
      <c r="M37" s="328"/>
      <c r="N37" s="328"/>
      <c r="O37" s="329"/>
      <c r="P37" s="319"/>
      <c r="Q37" s="319"/>
      <c r="R37" s="319"/>
      <c r="S37" s="319"/>
      <c r="T37" s="319"/>
      <c r="U37" s="320"/>
      <c r="V37" s="318"/>
      <c r="W37" s="319"/>
      <c r="X37" s="319"/>
      <c r="Y37" s="319"/>
      <c r="Z37" s="319"/>
      <c r="AA37" s="320"/>
      <c r="AB37" s="303"/>
      <c r="AC37" s="304"/>
      <c r="AD37" s="304"/>
      <c r="AE37" s="304"/>
      <c r="AF37" s="304"/>
      <c r="AG37" s="305"/>
      <c r="AH37" s="309"/>
      <c r="AI37" s="310"/>
      <c r="AJ37" s="310"/>
      <c r="AK37" s="310"/>
      <c r="AL37" s="310"/>
      <c r="AM37" s="311"/>
      <c r="AN37" s="83"/>
      <c r="AO37" s="283"/>
      <c r="AP37" s="284"/>
      <c r="AQ37" s="284"/>
      <c r="AR37" s="284"/>
      <c r="AS37" s="284"/>
      <c r="AT37" s="285"/>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48"/>
      <c r="C38" s="248"/>
      <c r="D38" s="249"/>
      <c r="E38" s="286" t="s">
        <v>113</v>
      </c>
      <c r="F38" s="287"/>
      <c r="G38" s="287"/>
      <c r="H38" s="287"/>
      <c r="I38" s="288"/>
      <c r="J38" s="330" t="str">
        <f>IF(AND('Mapa final'!$H$10="Muy Baja",'Mapa final'!$L$10="Leve"),CONCATENATE("R",'Mapa final'!$A$10),"")</f>
        <v/>
      </c>
      <c r="K38" s="331"/>
      <c r="L38" s="331" t="str">
        <f>IF(AND('Mapa final'!$H$12="Muy Baja",'Mapa final'!$L$12="Leve"),CONCATENATE("R",'Mapa final'!$A$12),"")</f>
        <v/>
      </c>
      <c r="M38" s="331"/>
      <c r="N38" s="331" t="str">
        <f>IF(AND('Mapa final'!$H$15="Muy Baja",'Mapa final'!$L$15="Leve"),CONCATENATE("R",'Mapa final'!$A$15),"")</f>
        <v/>
      </c>
      <c r="O38" s="332"/>
      <c r="P38" s="330" t="str">
        <f>IF(AND('Mapa final'!$H$10="Muy Baja",'Mapa final'!$L$10="Menor"),CONCATENATE("R",'Mapa final'!$A$10),"")</f>
        <v/>
      </c>
      <c r="Q38" s="331"/>
      <c r="R38" s="331" t="str">
        <f>IF(AND('Mapa final'!$H$12="Muy Baja",'Mapa final'!$L$12="Menor"),CONCATENATE("R",'Mapa final'!$A$12),"")</f>
        <v/>
      </c>
      <c r="S38" s="331"/>
      <c r="T38" s="331" t="str">
        <f>IF(AND('Mapa final'!$H$15="Muy Baja",'Mapa final'!$L$15="Menor"),CONCATENATE("R",'Mapa final'!$A$15),"")</f>
        <v/>
      </c>
      <c r="U38" s="332"/>
      <c r="V38" s="321" t="str">
        <f>IF(AND('Mapa final'!$H$10="Muy Baja",'Mapa final'!$L$10="Moderado"),CONCATENATE("R",'Mapa final'!$A$10),"")</f>
        <v/>
      </c>
      <c r="W38" s="322"/>
      <c r="X38" s="322" t="str">
        <f>IF(AND('Mapa final'!$H$12="Muy Baja",'Mapa final'!$L$12="Moderado"),CONCATENATE("R",'Mapa final'!$A$12),"")</f>
        <v/>
      </c>
      <c r="Y38" s="322"/>
      <c r="Z38" s="322" t="str">
        <f>IF(AND('Mapa final'!$H$15="Muy Baja",'Mapa final'!$L$15="Moderado"),CONCATENATE("R",'Mapa final'!$A$15),"")</f>
        <v/>
      </c>
      <c r="AA38" s="323"/>
      <c r="AB38" s="297" t="str">
        <f>IF(AND('Mapa final'!$H$10="Muy Baja",'Mapa final'!$L$10="Mayor"),CONCATENATE("R",'Mapa final'!$A$10),"")</f>
        <v/>
      </c>
      <c r="AC38" s="298"/>
      <c r="AD38" s="298" t="str">
        <f>IF(AND('Mapa final'!$H$12="Muy Baja",'Mapa final'!$L$12="Mayor"),CONCATENATE("R",'Mapa final'!$A$12),"")</f>
        <v/>
      </c>
      <c r="AE38" s="298"/>
      <c r="AF38" s="298" t="str">
        <f>IF(AND('Mapa final'!$H$15="Muy Baja",'Mapa final'!$L$15="Mayor"),CONCATENATE("R",'Mapa final'!$A$15),"")</f>
        <v/>
      </c>
      <c r="AG38" s="300"/>
      <c r="AH38" s="312" t="str">
        <f>IF(AND('Mapa final'!$H$10="Muy Baja",'Mapa final'!$L$10="Catastrófico"),CONCATENATE("R",'Mapa final'!$A$10),"")</f>
        <v/>
      </c>
      <c r="AI38" s="313"/>
      <c r="AJ38" s="313" t="str">
        <f>IF(AND('Mapa final'!$H$12="Muy Baja",'Mapa final'!$L$12="Catastrófico"),CONCATENATE("R",'Mapa final'!$A$12),"")</f>
        <v/>
      </c>
      <c r="AK38" s="313"/>
      <c r="AL38" s="313" t="str">
        <f>IF(AND('Mapa final'!$H$15="Muy Baja",'Mapa final'!$L$15="Catastrófico"),CONCATENATE("R",'Mapa final'!$A$15),"")</f>
        <v/>
      </c>
      <c r="AM38" s="314"/>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48"/>
      <c r="C39" s="248"/>
      <c r="D39" s="249"/>
      <c r="E39" s="289"/>
      <c r="F39" s="290"/>
      <c r="G39" s="290"/>
      <c r="H39" s="290"/>
      <c r="I39" s="291"/>
      <c r="J39" s="326"/>
      <c r="K39" s="324"/>
      <c r="L39" s="324"/>
      <c r="M39" s="324"/>
      <c r="N39" s="324"/>
      <c r="O39" s="325"/>
      <c r="P39" s="326"/>
      <c r="Q39" s="324"/>
      <c r="R39" s="324"/>
      <c r="S39" s="324"/>
      <c r="T39" s="324"/>
      <c r="U39" s="325"/>
      <c r="V39" s="315"/>
      <c r="W39" s="316"/>
      <c r="X39" s="316"/>
      <c r="Y39" s="316"/>
      <c r="Z39" s="316"/>
      <c r="AA39" s="317"/>
      <c r="AB39" s="299"/>
      <c r="AC39" s="295"/>
      <c r="AD39" s="295"/>
      <c r="AE39" s="295"/>
      <c r="AF39" s="295"/>
      <c r="AG39" s="296"/>
      <c r="AH39" s="306"/>
      <c r="AI39" s="307"/>
      <c r="AJ39" s="307"/>
      <c r="AK39" s="307"/>
      <c r="AL39" s="307"/>
      <c r="AM39" s="308"/>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48"/>
      <c r="C40" s="248"/>
      <c r="D40" s="249"/>
      <c r="E40" s="289"/>
      <c r="F40" s="290"/>
      <c r="G40" s="290"/>
      <c r="H40" s="290"/>
      <c r="I40" s="291"/>
      <c r="J40" s="326" t="e">
        <f>IF(AND('Mapa final'!#REF!="Muy Baja",'Mapa final'!#REF!="Leve"),CONCATENATE("R",'Mapa final'!#REF!),"")</f>
        <v>#REF!</v>
      </c>
      <c r="K40" s="324"/>
      <c r="L40" s="324" t="e">
        <f>IF(AND('Mapa final'!#REF!="Muy Baja",'Mapa final'!#REF!="Leve"),CONCATENATE("R",'Mapa final'!#REF!),"")</f>
        <v>#REF!</v>
      </c>
      <c r="M40" s="324"/>
      <c r="N40" s="324" t="e">
        <f>IF(AND('Mapa final'!#REF!="Muy Baja",'Mapa final'!#REF!="Leve"),CONCATENATE("R",'Mapa final'!#REF!),"")</f>
        <v>#REF!</v>
      </c>
      <c r="O40" s="325"/>
      <c r="P40" s="326" t="e">
        <f>IF(AND('Mapa final'!#REF!="Muy Baja",'Mapa final'!#REF!="Menor"),CONCATENATE("R",'Mapa final'!#REF!),"")</f>
        <v>#REF!</v>
      </c>
      <c r="Q40" s="324"/>
      <c r="R40" s="324" t="e">
        <f>IF(AND('Mapa final'!#REF!="Muy Baja",'Mapa final'!#REF!="Menor"),CONCATENATE("R",'Mapa final'!#REF!),"")</f>
        <v>#REF!</v>
      </c>
      <c r="S40" s="324"/>
      <c r="T40" s="324" t="e">
        <f>IF(AND('Mapa final'!#REF!="Muy Baja",'Mapa final'!#REF!="Menor"),CONCATENATE("R",'Mapa final'!#REF!),"")</f>
        <v>#REF!</v>
      </c>
      <c r="U40" s="325"/>
      <c r="V40" s="315" t="e">
        <f>IF(AND('Mapa final'!#REF!="Muy Baja",'Mapa final'!#REF!="Moderado"),CONCATENATE("R",'Mapa final'!#REF!),"")</f>
        <v>#REF!</v>
      </c>
      <c r="W40" s="316"/>
      <c r="X40" s="316" t="e">
        <f>IF(AND('Mapa final'!#REF!="Muy Baja",'Mapa final'!#REF!="Moderado"),CONCATENATE("R",'Mapa final'!#REF!),"")</f>
        <v>#REF!</v>
      </c>
      <c r="Y40" s="316"/>
      <c r="Z40" s="316" t="e">
        <f>IF(AND('Mapa final'!#REF!="Muy Baja",'Mapa final'!#REF!="Moderado"),CONCATENATE("R",'Mapa final'!#REF!),"")</f>
        <v>#REF!</v>
      </c>
      <c r="AA40" s="317"/>
      <c r="AB40" s="299" t="e">
        <f>IF(AND('Mapa final'!#REF!="Muy Baja",'Mapa final'!#REF!="Mayor"),CONCATENATE("R",'Mapa final'!#REF!),"")</f>
        <v>#REF!</v>
      </c>
      <c r="AC40" s="295"/>
      <c r="AD40" s="295" t="e">
        <f>IF(AND('Mapa final'!#REF!="Muy Baja",'Mapa final'!#REF!="Mayor"),CONCATENATE("R",'Mapa final'!#REF!),"")</f>
        <v>#REF!</v>
      </c>
      <c r="AE40" s="295"/>
      <c r="AF40" s="295" t="e">
        <f>IF(AND('Mapa final'!#REF!="Muy Baja",'Mapa final'!#REF!="Mayor"),CONCATENATE("R",'Mapa final'!#REF!),"")</f>
        <v>#REF!</v>
      </c>
      <c r="AG40" s="296"/>
      <c r="AH40" s="306" t="e">
        <f>IF(AND('Mapa final'!#REF!="Muy Baja",'Mapa final'!#REF!="Catastrófico"),CONCATENATE("R",'Mapa final'!#REF!),"")</f>
        <v>#REF!</v>
      </c>
      <c r="AI40" s="307"/>
      <c r="AJ40" s="307" t="e">
        <f>IF(AND('Mapa final'!#REF!="Muy Baja",'Mapa final'!#REF!="Catastrófico"),CONCATENATE("R",'Mapa final'!#REF!),"")</f>
        <v>#REF!</v>
      </c>
      <c r="AK40" s="307"/>
      <c r="AL40" s="307" t="e">
        <f>IF(AND('Mapa final'!#REF!="Muy Baja",'Mapa final'!#REF!="Catastrófico"),CONCATENATE("R",'Mapa final'!#REF!),"")</f>
        <v>#REF!</v>
      </c>
      <c r="AM40" s="308"/>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48"/>
      <c r="C41" s="248"/>
      <c r="D41" s="249"/>
      <c r="E41" s="289"/>
      <c r="F41" s="290"/>
      <c r="G41" s="290"/>
      <c r="H41" s="290"/>
      <c r="I41" s="291"/>
      <c r="J41" s="326"/>
      <c r="K41" s="324"/>
      <c r="L41" s="324"/>
      <c r="M41" s="324"/>
      <c r="N41" s="324"/>
      <c r="O41" s="325"/>
      <c r="P41" s="326"/>
      <c r="Q41" s="324"/>
      <c r="R41" s="324"/>
      <c r="S41" s="324"/>
      <c r="T41" s="324"/>
      <c r="U41" s="325"/>
      <c r="V41" s="315"/>
      <c r="W41" s="316"/>
      <c r="X41" s="316"/>
      <c r="Y41" s="316"/>
      <c r="Z41" s="316"/>
      <c r="AA41" s="317"/>
      <c r="AB41" s="299"/>
      <c r="AC41" s="295"/>
      <c r="AD41" s="295"/>
      <c r="AE41" s="295"/>
      <c r="AF41" s="295"/>
      <c r="AG41" s="296"/>
      <c r="AH41" s="306"/>
      <c r="AI41" s="307"/>
      <c r="AJ41" s="307"/>
      <c r="AK41" s="307"/>
      <c r="AL41" s="307"/>
      <c r="AM41" s="308"/>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48"/>
      <c r="C42" s="248"/>
      <c r="D42" s="249"/>
      <c r="E42" s="289"/>
      <c r="F42" s="290"/>
      <c r="G42" s="290"/>
      <c r="H42" s="290"/>
      <c r="I42" s="291"/>
      <c r="J42" s="326" t="e">
        <f>IF(AND('Mapa final'!#REF!="Muy Baja",'Mapa final'!#REF!="Leve"),CONCATENATE("R",'Mapa final'!#REF!),"")</f>
        <v>#REF!</v>
      </c>
      <c r="K42" s="324"/>
      <c r="L42" s="324" t="e">
        <f>IF(AND('Mapa final'!#REF!="Muy Baja",'Mapa final'!#REF!="Leve"),CONCATENATE("R",'Mapa final'!#REF!),"")</f>
        <v>#REF!</v>
      </c>
      <c r="M42" s="324"/>
      <c r="N42" s="324" t="e">
        <f>IF(AND('Mapa final'!#REF!="Muy Baja",'Mapa final'!#REF!="Leve"),CONCATENATE("R",'Mapa final'!#REF!),"")</f>
        <v>#REF!</v>
      </c>
      <c r="O42" s="325"/>
      <c r="P42" s="326" t="e">
        <f>IF(AND('Mapa final'!#REF!="Muy Baja",'Mapa final'!#REF!="Menor"),CONCATENATE("R",'Mapa final'!#REF!),"")</f>
        <v>#REF!</v>
      </c>
      <c r="Q42" s="324"/>
      <c r="R42" s="324" t="e">
        <f>IF(AND('Mapa final'!#REF!="Muy Baja",'Mapa final'!#REF!="Menor"),CONCATENATE("R",'Mapa final'!#REF!),"")</f>
        <v>#REF!</v>
      </c>
      <c r="S42" s="324"/>
      <c r="T42" s="324" t="e">
        <f>IF(AND('Mapa final'!#REF!="Muy Baja",'Mapa final'!#REF!="Menor"),CONCATENATE("R",'Mapa final'!#REF!),"")</f>
        <v>#REF!</v>
      </c>
      <c r="U42" s="325"/>
      <c r="V42" s="315" t="e">
        <f>IF(AND('Mapa final'!#REF!="Muy Baja",'Mapa final'!#REF!="Moderado"),CONCATENATE("R",'Mapa final'!#REF!),"")</f>
        <v>#REF!</v>
      </c>
      <c r="W42" s="316"/>
      <c r="X42" s="316" t="e">
        <f>IF(AND('Mapa final'!#REF!="Muy Baja",'Mapa final'!#REF!="Moderado"),CONCATENATE("R",'Mapa final'!#REF!),"")</f>
        <v>#REF!</v>
      </c>
      <c r="Y42" s="316"/>
      <c r="Z42" s="316" t="e">
        <f>IF(AND('Mapa final'!#REF!="Muy Baja",'Mapa final'!#REF!="Moderado"),CONCATENATE("R",'Mapa final'!#REF!),"")</f>
        <v>#REF!</v>
      </c>
      <c r="AA42" s="317"/>
      <c r="AB42" s="299" t="e">
        <f>IF(AND('Mapa final'!#REF!="Muy Baja",'Mapa final'!#REF!="Mayor"),CONCATENATE("R",'Mapa final'!#REF!),"")</f>
        <v>#REF!</v>
      </c>
      <c r="AC42" s="295"/>
      <c r="AD42" s="295" t="e">
        <f>IF(AND('Mapa final'!#REF!="Muy Baja",'Mapa final'!#REF!="Mayor"),CONCATENATE("R",'Mapa final'!#REF!),"")</f>
        <v>#REF!</v>
      </c>
      <c r="AE42" s="295"/>
      <c r="AF42" s="295" t="e">
        <f>IF(AND('Mapa final'!#REF!="Muy Baja",'Mapa final'!#REF!="Mayor"),CONCATENATE("R",'Mapa final'!#REF!),"")</f>
        <v>#REF!</v>
      </c>
      <c r="AG42" s="296"/>
      <c r="AH42" s="306" t="e">
        <f>IF(AND('Mapa final'!#REF!="Muy Baja",'Mapa final'!#REF!="Catastrófico"),CONCATENATE("R",'Mapa final'!#REF!),"")</f>
        <v>#REF!</v>
      </c>
      <c r="AI42" s="307"/>
      <c r="AJ42" s="307" t="e">
        <f>IF(AND('Mapa final'!#REF!="Muy Baja",'Mapa final'!#REF!="Catastrófico"),CONCATENATE("R",'Mapa final'!#REF!),"")</f>
        <v>#REF!</v>
      </c>
      <c r="AK42" s="307"/>
      <c r="AL42" s="307" t="e">
        <f>IF(AND('Mapa final'!#REF!="Muy Baja",'Mapa final'!#REF!="Catastrófico"),CONCATENATE("R",'Mapa final'!#REF!),"")</f>
        <v>#REF!</v>
      </c>
      <c r="AM42" s="308"/>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48"/>
      <c r="C43" s="248"/>
      <c r="D43" s="249"/>
      <c r="E43" s="289"/>
      <c r="F43" s="290"/>
      <c r="G43" s="290"/>
      <c r="H43" s="290"/>
      <c r="I43" s="291"/>
      <c r="J43" s="326"/>
      <c r="K43" s="324"/>
      <c r="L43" s="324"/>
      <c r="M43" s="324"/>
      <c r="N43" s="324"/>
      <c r="O43" s="325"/>
      <c r="P43" s="326"/>
      <c r="Q43" s="324"/>
      <c r="R43" s="324"/>
      <c r="S43" s="324"/>
      <c r="T43" s="324"/>
      <c r="U43" s="325"/>
      <c r="V43" s="315"/>
      <c r="W43" s="316"/>
      <c r="X43" s="316"/>
      <c r="Y43" s="316"/>
      <c r="Z43" s="316"/>
      <c r="AA43" s="317"/>
      <c r="AB43" s="299"/>
      <c r="AC43" s="295"/>
      <c r="AD43" s="295"/>
      <c r="AE43" s="295"/>
      <c r="AF43" s="295"/>
      <c r="AG43" s="296"/>
      <c r="AH43" s="306"/>
      <c r="AI43" s="307"/>
      <c r="AJ43" s="307"/>
      <c r="AK43" s="307"/>
      <c r="AL43" s="307"/>
      <c r="AM43" s="308"/>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48"/>
      <c r="C44" s="248"/>
      <c r="D44" s="249"/>
      <c r="E44" s="289"/>
      <c r="F44" s="290"/>
      <c r="G44" s="290"/>
      <c r="H44" s="290"/>
      <c r="I44" s="291"/>
      <c r="J44" s="326" t="e">
        <f>IF(AND('Mapa final'!#REF!="Muy Baja",'Mapa final'!#REF!="Leve"),CONCATENATE("R",'Mapa final'!#REF!),"")</f>
        <v>#REF!</v>
      </c>
      <c r="K44" s="324"/>
      <c r="L44" s="324" t="str">
        <f>IF(AND('Mapa final'!$H$18="Muy Baja",'Mapa final'!$L$18="Leve"),CONCATENATE("R",'Mapa final'!$A$18),"")</f>
        <v/>
      </c>
      <c r="M44" s="324"/>
      <c r="N44" s="324" t="str">
        <f>IF(AND('Mapa final'!$H$24="Muy Baja",'Mapa final'!$L$24="Leve"),CONCATENATE("R",'Mapa final'!$A$24),"")</f>
        <v/>
      </c>
      <c r="O44" s="325"/>
      <c r="P44" s="326" t="e">
        <f>IF(AND('Mapa final'!#REF!="Muy Baja",'Mapa final'!#REF!="Menor"),CONCATENATE("R",'Mapa final'!#REF!),"")</f>
        <v>#REF!</v>
      </c>
      <c r="Q44" s="324"/>
      <c r="R44" s="324" t="str">
        <f>IF(AND('Mapa final'!$H$18="Muy Baja",'Mapa final'!$L$18="Menor"),CONCATENATE("R",'Mapa final'!$A$18),"")</f>
        <v/>
      </c>
      <c r="S44" s="324"/>
      <c r="T44" s="324" t="str">
        <f>IF(AND('Mapa final'!$H$24="Muy Baja",'Mapa final'!$L$24="Menor"),CONCATENATE("R",'Mapa final'!$A$24),"")</f>
        <v/>
      </c>
      <c r="U44" s="325"/>
      <c r="V44" s="315" t="e">
        <f>IF(AND('Mapa final'!#REF!="Muy Baja",'Mapa final'!#REF!="Moderado"),CONCATENATE("R",'Mapa final'!#REF!),"")</f>
        <v>#REF!</v>
      </c>
      <c r="W44" s="316"/>
      <c r="X44" s="316" t="str">
        <f>IF(AND('Mapa final'!$H$18="Muy Baja",'Mapa final'!$L$18="Moderado"),CONCATENATE("R",'Mapa final'!$A$18),"")</f>
        <v/>
      </c>
      <c r="Y44" s="316"/>
      <c r="Z44" s="316" t="str">
        <f>IF(AND('Mapa final'!$H$24="Muy Baja",'Mapa final'!$L$24="Moderado"),CONCATENATE("R",'Mapa final'!$A$24),"")</f>
        <v/>
      </c>
      <c r="AA44" s="317"/>
      <c r="AB44" s="299" t="e">
        <f>IF(AND('Mapa final'!#REF!="Muy Baja",'Mapa final'!#REF!="Mayor"),CONCATENATE("R",'Mapa final'!#REF!),"")</f>
        <v>#REF!</v>
      </c>
      <c r="AC44" s="295"/>
      <c r="AD44" s="295" t="str">
        <f>IF(AND('Mapa final'!$H$18="Muy Baja",'Mapa final'!$L$18="Mayor"),CONCATENATE("R",'Mapa final'!$A$18),"")</f>
        <v/>
      </c>
      <c r="AE44" s="295"/>
      <c r="AF44" s="295" t="str">
        <f>IF(AND('Mapa final'!$H$24="Muy Baja",'Mapa final'!$L$24="Mayor"),CONCATENATE("R",'Mapa final'!$A$24),"")</f>
        <v/>
      </c>
      <c r="AG44" s="296"/>
      <c r="AH44" s="306" t="e">
        <f>IF(AND('Mapa final'!#REF!="Muy Baja",'Mapa final'!#REF!="Catastrófico"),CONCATENATE("R",'Mapa final'!#REF!),"")</f>
        <v>#REF!</v>
      </c>
      <c r="AI44" s="307"/>
      <c r="AJ44" s="307" t="str">
        <f>IF(AND('Mapa final'!$H$18="Muy Baja",'Mapa final'!$L$18="Catastrófico"),CONCATENATE("R",'Mapa final'!$A$18),"")</f>
        <v/>
      </c>
      <c r="AK44" s="307"/>
      <c r="AL44" s="307" t="str">
        <f>IF(AND('Mapa final'!$H$24="Muy Baja",'Mapa final'!$L$24="Catastrófico"),CONCATENATE("R",'Mapa final'!$A$24),"")</f>
        <v/>
      </c>
      <c r="AM44" s="308"/>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48"/>
      <c r="C45" s="248"/>
      <c r="D45" s="249"/>
      <c r="E45" s="292"/>
      <c r="F45" s="293"/>
      <c r="G45" s="293"/>
      <c r="H45" s="293"/>
      <c r="I45" s="294"/>
      <c r="J45" s="327"/>
      <c r="K45" s="328"/>
      <c r="L45" s="328"/>
      <c r="M45" s="328"/>
      <c r="N45" s="328"/>
      <c r="O45" s="329"/>
      <c r="P45" s="327"/>
      <c r="Q45" s="328"/>
      <c r="R45" s="328"/>
      <c r="S45" s="328"/>
      <c r="T45" s="328"/>
      <c r="U45" s="329"/>
      <c r="V45" s="318"/>
      <c r="W45" s="319"/>
      <c r="X45" s="319"/>
      <c r="Y45" s="319"/>
      <c r="Z45" s="319"/>
      <c r="AA45" s="320"/>
      <c r="AB45" s="303"/>
      <c r="AC45" s="304"/>
      <c r="AD45" s="304"/>
      <c r="AE45" s="304"/>
      <c r="AF45" s="304"/>
      <c r="AG45" s="305"/>
      <c r="AH45" s="309"/>
      <c r="AI45" s="310"/>
      <c r="AJ45" s="310"/>
      <c r="AK45" s="310"/>
      <c r="AL45" s="310"/>
      <c r="AM45" s="311"/>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86" t="s">
        <v>112</v>
      </c>
      <c r="K46" s="287"/>
      <c r="L46" s="287"/>
      <c r="M46" s="287"/>
      <c r="N46" s="287"/>
      <c r="O46" s="288"/>
      <c r="P46" s="286" t="s">
        <v>111</v>
      </c>
      <c r="Q46" s="287"/>
      <c r="R46" s="287"/>
      <c r="S46" s="287"/>
      <c r="T46" s="287"/>
      <c r="U46" s="288"/>
      <c r="V46" s="286" t="s">
        <v>110</v>
      </c>
      <c r="W46" s="287"/>
      <c r="X46" s="287"/>
      <c r="Y46" s="287"/>
      <c r="Z46" s="287"/>
      <c r="AA46" s="288"/>
      <c r="AB46" s="286" t="s">
        <v>109</v>
      </c>
      <c r="AC46" s="302"/>
      <c r="AD46" s="287"/>
      <c r="AE46" s="287"/>
      <c r="AF46" s="287"/>
      <c r="AG46" s="288"/>
      <c r="AH46" s="286" t="s">
        <v>108</v>
      </c>
      <c r="AI46" s="287"/>
      <c r="AJ46" s="287"/>
      <c r="AK46" s="287"/>
      <c r="AL46" s="287"/>
      <c r="AM46" s="288"/>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89"/>
      <c r="K47" s="290"/>
      <c r="L47" s="290"/>
      <c r="M47" s="290"/>
      <c r="N47" s="290"/>
      <c r="O47" s="291"/>
      <c r="P47" s="289"/>
      <c r="Q47" s="290"/>
      <c r="R47" s="290"/>
      <c r="S47" s="290"/>
      <c r="T47" s="290"/>
      <c r="U47" s="291"/>
      <c r="V47" s="289"/>
      <c r="W47" s="290"/>
      <c r="X47" s="290"/>
      <c r="Y47" s="290"/>
      <c r="Z47" s="290"/>
      <c r="AA47" s="291"/>
      <c r="AB47" s="289"/>
      <c r="AC47" s="290"/>
      <c r="AD47" s="290"/>
      <c r="AE47" s="290"/>
      <c r="AF47" s="290"/>
      <c r="AG47" s="291"/>
      <c r="AH47" s="289"/>
      <c r="AI47" s="290"/>
      <c r="AJ47" s="290"/>
      <c r="AK47" s="290"/>
      <c r="AL47" s="290"/>
      <c r="AM47" s="291"/>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89"/>
      <c r="K48" s="290"/>
      <c r="L48" s="290"/>
      <c r="M48" s="290"/>
      <c r="N48" s="290"/>
      <c r="O48" s="291"/>
      <c r="P48" s="289"/>
      <c r="Q48" s="290"/>
      <c r="R48" s="290"/>
      <c r="S48" s="290"/>
      <c r="T48" s="290"/>
      <c r="U48" s="291"/>
      <c r="V48" s="289"/>
      <c r="W48" s="290"/>
      <c r="X48" s="290"/>
      <c r="Y48" s="290"/>
      <c r="Z48" s="290"/>
      <c r="AA48" s="291"/>
      <c r="AB48" s="289"/>
      <c r="AC48" s="290"/>
      <c r="AD48" s="290"/>
      <c r="AE48" s="290"/>
      <c r="AF48" s="290"/>
      <c r="AG48" s="291"/>
      <c r="AH48" s="289"/>
      <c r="AI48" s="290"/>
      <c r="AJ48" s="290"/>
      <c r="AK48" s="290"/>
      <c r="AL48" s="290"/>
      <c r="AM48" s="291"/>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89"/>
      <c r="K49" s="290"/>
      <c r="L49" s="290"/>
      <c r="M49" s="290"/>
      <c r="N49" s="290"/>
      <c r="O49" s="291"/>
      <c r="P49" s="289"/>
      <c r="Q49" s="290"/>
      <c r="R49" s="290"/>
      <c r="S49" s="290"/>
      <c r="T49" s="290"/>
      <c r="U49" s="291"/>
      <c r="V49" s="289"/>
      <c r="W49" s="290"/>
      <c r="X49" s="290"/>
      <c r="Y49" s="290"/>
      <c r="Z49" s="290"/>
      <c r="AA49" s="291"/>
      <c r="AB49" s="289"/>
      <c r="AC49" s="290"/>
      <c r="AD49" s="290"/>
      <c r="AE49" s="290"/>
      <c r="AF49" s="290"/>
      <c r="AG49" s="291"/>
      <c r="AH49" s="289"/>
      <c r="AI49" s="290"/>
      <c r="AJ49" s="290"/>
      <c r="AK49" s="290"/>
      <c r="AL49" s="290"/>
      <c r="AM49" s="291"/>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89"/>
      <c r="K50" s="290"/>
      <c r="L50" s="290"/>
      <c r="M50" s="290"/>
      <c r="N50" s="290"/>
      <c r="O50" s="291"/>
      <c r="P50" s="289"/>
      <c r="Q50" s="290"/>
      <c r="R50" s="290"/>
      <c r="S50" s="290"/>
      <c r="T50" s="290"/>
      <c r="U50" s="291"/>
      <c r="V50" s="289"/>
      <c r="W50" s="290"/>
      <c r="X50" s="290"/>
      <c r="Y50" s="290"/>
      <c r="Z50" s="290"/>
      <c r="AA50" s="291"/>
      <c r="AB50" s="289"/>
      <c r="AC50" s="290"/>
      <c r="AD50" s="290"/>
      <c r="AE50" s="290"/>
      <c r="AF50" s="290"/>
      <c r="AG50" s="291"/>
      <c r="AH50" s="289"/>
      <c r="AI50" s="290"/>
      <c r="AJ50" s="290"/>
      <c r="AK50" s="290"/>
      <c r="AL50" s="290"/>
      <c r="AM50" s="291"/>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92"/>
      <c r="K51" s="293"/>
      <c r="L51" s="293"/>
      <c r="M51" s="293"/>
      <c r="N51" s="293"/>
      <c r="O51" s="294"/>
      <c r="P51" s="292"/>
      <c r="Q51" s="293"/>
      <c r="R51" s="293"/>
      <c r="S51" s="293"/>
      <c r="T51" s="293"/>
      <c r="U51" s="294"/>
      <c r="V51" s="292"/>
      <c r="W51" s="293"/>
      <c r="X51" s="293"/>
      <c r="Y51" s="293"/>
      <c r="Z51" s="293"/>
      <c r="AA51" s="294"/>
      <c r="AB51" s="292"/>
      <c r="AC51" s="293"/>
      <c r="AD51" s="293"/>
      <c r="AE51" s="293"/>
      <c r="AF51" s="293"/>
      <c r="AG51" s="294"/>
      <c r="AH51" s="292"/>
      <c r="AI51" s="293"/>
      <c r="AJ51" s="293"/>
      <c r="AK51" s="293"/>
      <c r="AL51" s="293"/>
      <c r="AM51" s="294"/>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zoomScale="50" zoomScaleNormal="50" workbookViewId="0">
      <selection activeCell="J6" sqref="J6"/>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59" t="s">
        <v>159</v>
      </c>
      <c r="C2" s="360"/>
      <c r="D2" s="360"/>
      <c r="E2" s="360"/>
      <c r="F2" s="360"/>
      <c r="G2" s="360"/>
      <c r="H2" s="360"/>
      <c r="I2" s="360"/>
      <c r="J2" s="301" t="s">
        <v>2</v>
      </c>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60"/>
      <c r="C3" s="360"/>
      <c r="D3" s="360"/>
      <c r="E3" s="360"/>
      <c r="F3" s="360"/>
      <c r="G3" s="360"/>
      <c r="H3" s="360"/>
      <c r="I3" s="360"/>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60"/>
      <c r="C4" s="360"/>
      <c r="D4" s="360"/>
      <c r="E4" s="360"/>
      <c r="F4" s="360"/>
      <c r="G4" s="360"/>
      <c r="H4" s="360"/>
      <c r="I4" s="360"/>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48" t="s">
        <v>4</v>
      </c>
      <c r="C6" s="248"/>
      <c r="D6" s="249"/>
      <c r="E6" s="343" t="s">
        <v>116</v>
      </c>
      <c r="F6" s="344"/>
      <c r="G6" s="344"/>
      <c r="H6" s="344"/>
      <c r="I6" s="361"/>
      <c r="J6" s="46" t="str">
        <f>IF(AND('Mapa final'!$Y$10="Muy Alta",'Mapa final'!$AA$10="Leve"),CONCATENATE("R1C",'Mapa final'!$O$10),"")</f>
        <v/>
      </c>
      <c r="K6" s="47" t="str">
        <f>IF(AND('Mapa final'!$Y$11="Muy Alta",'Mapa final'!$AA$11="Leve"),CONCATENATE("R1C",'Mapa final'!$O$11),"")</f>
        <v/>
      </c>
      <c r="L6" s="47" t="e">
        <f>IF(AND('Mapa final'!#REF!="Muy Alta",'Mapa final'!#REF!="Leve"),CONCATENATE("R1C",'Mapa final'!#REF!),"")</f>
        <v>#REF!</v>
      </c>
      <c r="M6" s="47" t="e">
        <f>IF(AND('Mapa final'!#REF!="Muy Alta",'Mapa final'!#REF!="Leve"),CONCATENATE("R1C",'Mapa final'!#REF!),"")</f>
        <v>#REF!</v>
      </c>
      <c r="N6" s="47" t="e">
        <f>IF(AND('Mapa final'!#REF!="Muy Alta",'Mapa final'!#REF!="Leve"),CONCATENATE("R1C",'Mapa final'!#REF!),"")</f>
        <v>#REF!</v>
      </c>
      <c r="O6" s="48" t="e">
        <f>IF(AND('Mapa final'!#REF!="Muy Alta",'Mapa final'!#REF!="Leve"),CONCATENATE("R1C",'Mapa final'!#REF!),"")</f>
        <v>#REF!</v>
      </c>
      <c r="P6" s="46" t="str">
        <f>IF(AND('Mapa final'!$Y$10="Muy Alta",'Mapa final'!$AA$10="Menor"),CONCATENATE("R1C",'Mapa final'!$O$10),"")</f>
        <v/>
      </c>
      <c r="Q6" s="47" t="str">
        <f>IF(AND('Mapa final'!$Y$11="Muy Alta",'Mapa final'!$AA$11="Menor"),CONCATENATE("R1C",'Mapa final'!$O$11),"")</f>
        <v/>
      </c>
      <c r="R6" s="47" t="e">
        <f>IF(AND('Mapa final'!#REF!="Muy Alta",'Mapa final'!#REF!="Menor"),CONCATENATE("R1C",'Mapa final'!#REF!),"")</f>
        <v>#REF!</v>
      </c>
      <c r="S6" s="47" t="e">
        <f>IF(AND('Mapa final'!#REF!="Muy Alta",'Mapa final'!#REF!="Menor"),CONCATENATE("R1C",'Mapa final'!#REF!),"")</f>
        <v>#REF!</v>
      </c>
      <c r="T6" s="47" t="e">
        <f>IF(AND('Mapa final'!#REF!="Muy Alta",'Mapa final'!#REF!="Menor"),CONCATENATE("R1C",'Mapa final'!#REF!),"")</f>
        <v>#REF!</v>
      </c>
      <c r="U6" s="48" t="e">
        <f>IF(AND('Mapa final'!#REF!="Muy Alta",'Mapa final'!#REF!="Menor"),CONCATENATE("R1C",'Mapa final'!#REF!),"")</f>
        <v>#REF!</v>
      </c>
      <c r="V6" s="46" t="str">
        <f>IF(AND('Mapa final'!$Y$10="Muy Alta",'Mapa final'!$AA$10="Moderado"),CONCATENATE("R1C",'Mapa final'!$O$10),"")</f>
        <v/>
      </c>
      <c r="W6" s="47" t="str">
        <f>IF(AND('Mapa final'!$Y$11="Muy Alta",'Mapa final'!$AA$11="Moderado"),CONCATENATE("R1C",'Mapa final'!$O$11),"")</f>
        <v/>
      </c>
      <c r="X6" s="47" t="e">
        <f>IF(AND('Mapa final'!#REF!="Muy Alta",'Mapa final'!#REF!="Moderado"),CONCATENATE("R1C",'Mapa final'!#REF!),"")</f>
        <v>#REF!</v>
      </c>
      <c r="Y6" s="47" t="e">
        <f>IF(AND('Mapa final'!#REF!="Muy Alta",'Mapa final'!#REF!="Moderado"),CONCATENATE("R1C",'Mapa final'!#REF!),"")</f>
        <v>#REF!</v>
      </c>
      <c r="Z6" s="47" t="e">
        <f>IF(AND('Mapa final'!#REF!="Muy Alta",'Mapa final'!#REF!="Moderado"),CONCATENATE("R1C",'Mapa final'!#REF!),"")</f>
        <v>#REF!</v>
      </c>
      <c r="AA6" s="48" t="e">
        <f>IF(AND('Mapa final'!#REF!="Muy Alta",'Mapa final'!#REF!="Moderado"),CONCATENATE("R1C",'Mapa final'!#REF!),"")</f>
        <v>#REF!</v>
      </c>
      <c r="AB6" s="46" t="str">
        <f>IF(AND('Mapa final'!$Y$10="Muy Alta",'Mapa final'!$AA$10="Mayor"),CONCATENATE("R1C",'Mapa final'!$O$10),"")</f>
        <v/>
      </c>
      <c r="AC6" s="47" t="str">
        <f>IF(AND('Mapa final'!$Y$11="Muy Alta",'Mapa final'!$AA$11="Mayor"),CONCATENATE("R1C",'Mapa final'!$O$11),"")</f>
        <v/>
      </c>
      <c r="AD6" s="47" t="e">
        <f>IF(AND('Mapa final'!#REF!="Muy Alta",'Mapa final'!#REF!="Mayor"),CONCATENATE("R1C",'Mapa final'!#REF!),"")</f>
        <v>#REF!</v>
      </c>
      <c r="AE6" s="47" t="e">
        <f>IF(AND('Mapa final'!#REF!="Muy Alta",'Mapa final'!#REF!="Mayor"),CONCATENATE("R1C",'Mapa final'!#REF!),"")</f>
        <v>#REF!</v>
      </c>
      <c r="AF6" s="47" t="e">
        <f>IF(AND('Mapa final'!#REF!="Muy Alta",'Mapa final'!#REF!="Mayor"),CONCATENATE("R1C",'Mapa final'!#REF!),"")</f>
        <v>#REF!</v>
      </c>
      <c r="AG6" s="48" t="e">
        <f>IF(AND('Mapa final'!#REF!="Muy Alta",'Mapa final'!#REF!="Mayor"),CONCATENATE("R1C",'Mapa final'!#REF!),"")</f>
        <v>#REF!</v>
      </c>
      <c r="AH6" s="49" t="str">
        <f>IF(AND('Mapa final'!$Y$10="Muy Alta",'Mapa final'!$AA$10="Catastrófico"),CONCATENATE("R1C",'Mapa final'!$O$10),"")</f>
        <v/>
      </c>
      <c r="AI6" s="50" t="str">
        <f>IF(AND('Mapa final'!$Y$11="Muy Alta",'Mapa final'!$AA$11="Catastrófico"),CONCATENATE("R1C",'Mapa final'!$O$11),"")</f>
        <v/>
      </c>
      <c r="AJ6" s="50" t="e">
        <f>IF(AND('Mapa final'!#REF!="Muy Alta",'Mapa final'!#REF!="Catastrófico"),CONCATENATE("R1C",'Mapa final'!#REF!),"")</f>
        <v>#REF!</v>
      </c>
      <c r="AK6" s="50" t="e">
        <f>IF(AND('Mapa final'!#REF!="Muy Alta",'Mapa final'!#REF!="Catastrófico"),CONCATENATE("R1C",'Mapa final'!#REF!),"")</f>
        <v>#REF!</v>
      </c>
      <c r="AL6" s="50" t="e">
        <f>IF(AND('Mapa final'!#REF!="Muy Alta",'Mapa final'!#REF!="Catastrófico"),CONCATENATE("R1C",'Mapa final'!#REF!),"")</f>
        <v>#REF!</v>
      </c>
      <c r="AM6" s="51" t="e">
        <f>IF(AND('Mapa final'!#REF!="Muy Alta",'Mapa final'!#REF!="Catastrófico"),CONCATENATE("R1C",'Mapa final'!#REF!),"")</f>
        <v>#REF!</v>
      </c>
      <c r="AN6" s="83"/>
      <c r="AO6" s="350" t="s">
        <v>79</v>
      </c>
      <c r="AP6" s="351"/>
      <c r="AQ6" s="351"/>
      <c r="AR6" s="351"/>
      <c r="AS6" s="351"/>
      <c r="AT6" s="35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48"/>
      <c r="C7" s="248"/>
      <c r="D7" s="249"/>
      <c r="E7" s="347"/>
      <c r="F7" s="346"/>
      <c r="G7" s="346"/>
      <c r="H7" s="346"/>
      <c r="I7" s="362"/>
      <c r="J7" s="52" t="str">
        <f>IF(AND('Mapa final'!$Y$12="Muy Alta",'Mapa final'!$AA$12="Leve"),CONCATENATE("R2C",'Mapa final'!$O$12),"")</f>
        <v/>
      </c>
      <c r="K7" s="53" t="str">
        <f>IF(AND('Mapa final'!$Y$14="Muy Alta",'Mapa final'!$AA$14="Leve"),CONCATENATE("R2C",'Mapa final'!$O$14),"")</f>
        <v/>
      </c>
      <c r="L7" s="53" t="e">
        <f>IF(AND('Mapa final'!#REF!="Muy Alta",'Mapa final'!#REF!="Leve"),CONCATENATE("R2C",'Mapa final'!#REF!),"")</f>
        <v>#REF!</v>
      </c>
      <c r="M7" s="53" t="e">
        <f>IF(AND('Mapa final'!#REF!="Muy Alta",'Mapa final'!#REF!="Leve"),CONCATENATE("R2C",'Mapa final'!#REF!),"")</f>
        <v>#REF!</v>
      </c>
      <c r="N7" s="53" t="e">
        <f>IF(AND('Mapa final'!#REF!="Muy Alta",'Mapa final'!#REF!="Leve"),CONCATENATE("R2C",'Mapa final'!#REF!),"")</f>
        <v>#REF!</v>
      </c>
      <c r="O7" s="54" t="e">
        <f>IF(AND('Mapa final'!#REF!="Muy Alta",'Mapa final'!#REF!="Leve"),CONCATENATE("R2C",'Mapa final'!#REF!),"")</f>
        <v>#REF!</v>
      </c>
      <c r="P7" s="52" t="str">
        <f>IF(AND('Mapa final'!$Y$12="Muy Alta",'Mapa final'!$AA$12="Menor"),CONCATENATE("R2C",'Mapa final'!$O$12),"")</f>
        <v/>
      </c>
      <c r="Q7" s="53" t="str">
        <f>IF(AND('Mapa final'!$Y$14="Muy Alta",'Mapa final'!$AA$14="Menor"),CONCATENATE("R2C",'Mapa final'!$O$14),"")</f>
        <v/>
      </c>
      <c r="R7" s="53" t="e">
        <f>IF(AND('Mapa final'!#REF!="Muy Alta",'Mapa final'!#REF!="Menor"),CONCATENATE("R2C",'Mapa final'!#REF!),"")</f>
        <v>#REF!</v>
      </c>
      <c r="S7" s="53" t="e">
        <f>IF(AND('Mapa final'!#REF!="Muy Alta",'Mapa final'!#REF!="Menor"),CONCATENATE("R2C",'Mapa final'!#REF!),"")</f>
        <v>#REF!</v>
      </c>
      <c r="T7" s="53" t="e">
        <f>IF(AND('Mapa final'!#REF!="Muy Alta",'Mapa final'!#REF!="Menor"),CONCATENATE("R2C",'Mapa final'!#REF!),"")</f>
        <v>#REF!</v>
      </c>
      <c r="U7" s="54" t="e">
        <f>IF(AND('Mapa final'!#REF!="Muy Alta",'Mapa final'!#REF!="Menor"),CONCATENATE("R2C",'Mapa final'!#REF!),"")</f>
        <v>#REF!</v>
      </c>
      <c r="V7" s="52" t="str">
        <f>IF(AND('Mapa final'!$Y$12="Muy Alta",'Mapa final'!$AA$12="Moderado"),CONCATENATE("R2C",'Mapa final'!$O$12),"")</f>
        <v/>
      </c>
      <c r="W7" s="53" t="str">
        <f>IF(AND('Mapa final'!$Y$14="Muy Alta",'Mapa final'!$AA$14="Moderado"),CONCATENATE("R2C",'Mapa final'!$O$14),"")</f>
        <v/>
      </c>
      <c r="X7" s="53" t="e">
        <f>IF(AND('Mapa final'!#REF!="Muy Alta",'Mapa final'!#REF!="Moderado"),CONCATENATE("R2C",'Mapa final'!#REF!),"")</f>
        <v>#REF!</v>
      </c>
      <c r="Y7" s="53" t="e">
        <f>IF(AND('Mapa final'!#REF!="Muy Alta",'Mapa final'!#REF!="Moderado"),CONCATENATE("R2C",'Mapa final'!#REF!),"")</f>
        <v>#REF!</v>
      </c>
      <c r="Z7" s="53" t="e">
        <f>IF(AND('Mapa final'!#REF!="Muy Alta",'Mapa final'!#REF!="Moderado"),CONCATENATE("R2C",'Mapa final'!#REF!),"")</f>
        <v>#REF!</v>
      </c>
      <c r="AA7" s="54" t="e">
        <f>IF(AND('Mapa final'!#REF!="Muy Alta",'Mapa final'!#REF!="Moderado"),CONCATENATE("R2C",'Mapa final'!#REF!),"")</f>
        <v>#REF!</v>
      </c>
      <c r="AB7" s="52" t="str">
        <f>IF(AND('Mapa final'!$Y$12="Muy Alta",'Mapa final'!$AA$12="Mayor"),CONCATENATE("R2C",'Mapa final'!$O$12),"")</f>
        <v/>
      </c>
      <c r="AC7" s="53" t="str">
        <f>IF(AND('Mapa final'!$Y$14="Muy Alta",'Mapa final'!$AA$14="Mayor"),CONCATENATE("R2C",'Mapa final'!$O$14),"")</f>
        <v/>
      </c>
      <c r="AD7" s="53" t="e">
        <f>IF(AND('Mapa final'!#REF!="Muy Alta",'Mapa final'!#REF!="Mayor"),CONCATENATE("R2C",'Mapa final'!#REF!),"")</f>
        <v>#REF!</v>
      </c>
      <c r="AE7" s="53" t="e">
        <f>IF(AND('Mapa final'!#REF!="Muy Alta",'Mapa final'!#REF!="Mayor"),CONCATENATE("R2C",'Mapa final'!#REF!),"")</f>
        <v>#REF!</v>
      </c>
      <c r="AF7" s="53" t="e">
        <f>IF(AND('Mapa final'!#REF!="Muy Alta",'Mapa final'!#REF!="Mayor"),CONCATENATE("R2C",'Mapa final'!#REF!),"")</f>
        <v>#REF!</v>
      </c>
      <c r="AG7" s="54" t="e">
        <f>IF(AND('Mapa final'!#REF!="Muy Alta",'Mapa final'!#REF!="Mayor"),CONCATENATE("R2C",'Mapa final'!#REF!),"")</f>
        <v>#REF!</v>
      </c>
      <c r="AH7" s="55" t="str">
        <f>IF(AND('Mapa final'!$Y$12="Muy Alta",'Mapa final'!$AA$12="Catastrófico"),CONCATENATE("R2C",'Mapa final'!$O$12),"")</f>
        <v/>
      </c>
      <c r="AI7" s="56" t="str">
        <f>IF(AND('Mapa final'!$Y$14="Muy Alta",'Mapa final'!$AA$14="Catastrófico"),CONCATENATE("R2C",'Mapa final'!$O$14),"")</f>
        <v/>
      </c>
      <c r="AJ7" s="56" t="e">
        <f>IF(AND('Mapa final'!#REF!="Muy Alta",'Mapa final'!#REF!="Catastrófico"),CONCATENATE("R2C",'Mapa final'!#REF!),"")</f>
        <v>#REF!</v>
      </c>
      <c r="AK7" s="56" t="e">
        <f>IF(AND('Mapa final'!#REF!="Muy Alta",'Mapa final'!#REF!="Catastrófico"),CONCATENATE("R2C",'Mapa final'!#REF!),"")</f>
        <v>#REF!</v>
      </c>
      <c r="AL7" s="56" t="e">
        <f>IF(AND('Mapa final'!#REF!="Muy Alta",'Mapa final'!#REF!="Catastrófico"),CONCATENATE("R2C",'Mapa final'!#REF!),"")</f>
        <v>#REF!</v>
      </c>
      <c r="AM7" s="57" t="e">
        <f>IF(AND('Mapa final'!#REF!="Muy Alta",'Mapa final'!#REF!="Catastrófico"),CONCATENATE("R2C",'Mapa final'!#REF!),"")</f>
        <v>#REF!</v>
      </c>
      <c r="AN7" s="83"/>
      <c r="AO7" s="353"/>
      <c r="AP7" s="354"/>
      <c r="AQ7" s="354"/>
      <c r="AR7" s="354"/>
      <c r="AS7" s="354"/>
      <c r="AT7" s="35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48"/>
      <c r="C8" s="248"/>
      <c r="D8" s="249"/>
      <c r="E8" s="347"/>
      <c r="F8" s="346"/>
      <c r="G8" s="346"/>
      <c r="H8" s="346"/>
      <c r="I8" s="362"/>
      <c r="J8" s="52" t="str">
        <f>IF(AND('Mapa final'!$Y$15="Muy Alta",'Mapa final'!$AA$15="Leve"),CONCATENATE("R3C",'Mapa final'!$O$15),"")</f>
        <v/>
      </c>
      <c r="K8" s="53" t="e">
        <f>IF(AND('Mapa final'!#REF!="Muy Alta",'Mapa final'!#REF!="Leve"),CONCATENATE("R3C",'Mapa final'!#REF!),"")</f>
        <v>#REF!</v>
      </c>
      <c r="L8" s="53" t="e">
        <f>IF(AND('Mapa final'!#REF!="Muy Alta",'Mapa final'!#REF!="Leve"),CONCATENATE("R3C",'Mapa final'!#REF!),"")</f>
        <v>#REF!</v>
      </c>
      <c r="M8" s="53" t="e">
        <f>IF(AND('Mapa final'!#REF!="Muy Alta",'Mapa final'!#REF!="Leve"),CONCATENATE("R3C",'Mapa final'!#REF!),"")</f>
        <v>#REF!</v>
      </c>
      <c r="N8" s="53" t="e">
        <f>IF(AND('Mapa final'!#REF!="Muy Alta",'Mapa final'!#REF!="Leve"),CONCATENATE("R3C",'Mapa final'!#REF!),"")</f>
        <v>#REF!</v>
      </c>
      <c r="O8" s="54" t="e">
        <f>IF(AND('Mapa final'!#REF!="Muy Alta",'Mapa final'!#REF!="Leve"),CONCATENATE("R3C",'Mapa final'!#REF!),"")</f>
        <v>#REF!</v>
      </c>
      <c r="P8" s="52" t="str">
        <f>IF(AND('Mapa final'!$Y$15="Muy Alta",'Mapa final'!$AA$15="Menor"),CONCATENATE("R3C",'Mapa final'!$O$15),"")</f>
        <v/>
      </c>
      <c r="Q8" s="53" t="e">
        <f>IF(AND('Mapa final'!#REF!="Muy Alta",'Mapa final'!#REF!="Menor"),CONCATENATE("R3C",'Mapa final'!#REF!),"")</f>
        <v>#REF!</v>
      </c>
      <c r="R8" s="53" t="e">
        <f>IF(AND('Mapa final'!#REF!="Muy Alta",'Mapa final'!#REF!="Menor"),CONCATENATE("R3C",'Mapa final'!#REF!),"")</f>
        <v>#REF!</v>
      </c>
      <c r="S8" s="53" t="e">
        <f>IF(AND('Mapa final'!#REF!="Muy Alta",'Mapa final'!#REF!="Menor"),CONCATENATE("R3C",'Mapa final'!#REF!),"")</f>
        <v>#REF!</v>
      </c>
      <c r="T8" s="53" t="e">
        <f>IF(AND('Mapa final'!#REF!="Muy Alta",'Mapa final'!#REF!="Menor"),CONCATENATE("R3C",'Mapa final'!#REF!),"")</f>
        <v>#REF!</v>
      </c>
      <c r="U8" s="54" t="e">
        <f>IF(AND('Mapa final'!#REF!="Muy Alta",'Mapa final'!#REF!="Menor"),CONCATENATE("R3C",'Mapa final'!#REF!),"")</f>
        <v>#REF!</v>
      </c>
      <c r="V8" s="52" t="str">
        <f>IF(AND('Mapa final'!$Y$15="Muy Alta",'Mapa final'!$AA$15="Moderado"),CONCATENATE("R3C",'Mapa final'!$O$15),"")</f>
        <v/>
      </c>
      <c r="W8" s="53" t="e">
        <f>IF(AND('Mapa final'!#REF!="Muy Alta",'Mapa final'!#REF!="Moderado"),CONCATENATE("R3C",'Mapa final'!#REF!),"")</f>
        <v>#REF!</v>
      </c>
      <c r="X8" s="53" t="e">
        <f>IF(AND('Mapa final'!#REF!="Muy Alta",'Mapa final'!#REF!="Moderado"),CONCATENATE("R3C",'Mapa final'!#REF!),"")</f>
        <v>#REF!</v>
      </c>
      <c r="Y8" s="53" t="e">
        <f>IF(AND('Mapa final'!#REF!="Muy Alta",'Mapa final'!#REF!="Moderado"),CONCATENATE("R3C",'Mapa final'!#REF!),"")</f>
        <v>#REF!</v>
      </c>
      <c r="Z8" s="53" t="e">
        <f>IF(AND('Mapa final'!#REF!="Muy Alta",'Mapa final'!#REF!="Moderado"),CONCATENATE("R3C",'Mapa final'!#REF!),"")</f>
        <v>#REF!</v>
      </c>
      <c r="AA8" s="54" t="e">
        <f>IF(AND('Mapa final'!#REF!="Muy Alta",'Mapa final'!#REF!="Moderado"),CONCATENATE("R3C",'Mapa final'!#REF!),"")</f>
        <v>#REF!</v>
      </c>
      <c r="AB8" s="52" t="str">
        <f>IF(AND('Mapa final'!$Y$15="Muy Alta",'Mapa final'!$AA$15="Mayor"),CONCATENATE("R3C",'Mapa final'!$O$15),"")</f>
        <v/>
      </c>
      <c r="AC8" s="53" t="e">
        <f>IF(AND('Mapa final'!#REF!="Muy Alta",'Mapa final'!#REF!="Mayor"),CONCATENATE("R3C",'Mapa final'!#REF!),"")</f>
        <v>#REF!</v>
      </c>
      <c r="AD8" s="53" t="e">
        <f>IF(AND('Mapa final'!#REF!="Muy Alta",'Mapa final'!#REF!="Mayor"),CONCATENATE("R3C",'Mapa final'!#REF!),"")</f>
        <v>#REF!</v>
      </c>
      <c r="AE8" s="53" t="e">
        <f>IF(AND('Mapa final'!#REF!="Muy Alta",'Mapa final'!#REF!="Mayor"),CONCATENATE("R3C",'Mapa final'!#REF!),"")</f>
        <v>#REF!</v>
      </c>
      <c r="AF8" s="53" t="e">
        <f>IF(AND('Mapa final'!#REF!="Muy Alta",'Mapa final'!#REF!="Mayor"),CONCATENATE("R3C",'Mapa final'!#REF!),"")</f>
        <v>#REF!</v>
      </c>
      <c r="AG8" s="54" t="e">
        <f>IF(AND('Mapa final'!#REF!="Muy Alta",'Mapa final'!#REF!="Mayor"),CONCATENATE("R3C",'Mapa final'!#REF!),"")</f>
        <v>#REF!</v>
      </c>
      <c r="AH8" s="55" t="str">
        <f>IF(AND('Mapa final'!$Y$15="Muy Alta",'Mapa final'!$AA$15="Catastrófico"),CONCATENATE("R3C",'Mapa final'!$O$15),"")</f>
        <v/>
      </c>
      <c r="AI8" s="56" t="e">
        <f>IF(AND('Mapa final'!#REF!="Muy Alta",'Mapa final'!#REF!="Catastrófico"),CONCATENATE("R3C",'Mapa final'!#REF!),"")</f>
        <v>#REF!</v>
      </c>
      <c r="AJ8" s="56" t="e">
        <f>IF(AND('Mapa final'!#REF!="Muy Alta",'Mapa final'!#REF!="Catastrófico"),CONCATENATE("R3C",'Mapa final'!#REF!),"")</f>
        <v>#REF!</v>
      </c>
      <c r="AK8" s="56" t="e">
        <f>IF(AND('Mapa final'!#REF!="Muy Alta",'Mapa final'!#REF!="Catastrófico"),CONCATENATE("R3C",'Mapa final'!#REF!),"")</f>
        <v>#REF!</v>
      </c>
      <c r="AL8" s="56" t="e">
        <f>IF(AND('Mapa final'!#REF!="Muy Alta",'Mapa final'!#REF!="Catastrófico"),CONCATENATE("R3C",'Mapa final'!#REF!),"")</f>
        <v>#REF!</v>
      </c>
      <c r="AM8" s="57" t="e">
        <f>IF(AND('Mapa final'!#REF!="Muy Alta",'Mapa final'!#REF!="Catastrófico"),CONCATENATE("R3C",'Mapa final'!#REF!),"")</f>
        <v>#REF!</v>
      </c>
      <c r="AN8" s="83"/>
      <c r="AO8" s="353"/>
      <c r="AP8" s="354"/>
      <c r="AQ8" s="354"/>
      <c r="AR8" s="354"/>
      <c r="AS8" s="354"/>
      <c r="AT8" s="35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48"/>
      <c r="C9" s="248"/>
      <c r="D9" s="249"/>
      <c r="E9" s="347"/>
      <c r="F9" s="346"/>
      <c r="G9" s="346"/>
      <c r="H9" s="346"/>
      <c r="I9" s="362"/>
      <c r="J9" s="52" t="e">
        <f>IF(AND('Mapa final'!#REF!="Muy Alta",'Mapa final'!#REF!="Leve"),CONCATENATE("R4C",'Mapa final'!#REF!),"")</f>
        <v>#REF!</v>
      </c>
      <c r="K9" s="53" t="e">
        <f>IF(AND('Mapa final'!#REF!="Muy Alta",'Mapa final'!#REF!="Leve"),CONCATENATE("R4C",'Mapa final'!#REF!),"")</f>
        <v>#REF!</v>
      </c>
      <c r="L9" s="53" t="e">
        <f>IF(AND('Mapa final'!#REF!="Muy Alta",'Mapa final'!#REF!="Leve"),CONCATENATE("R4C",'Mapa final'!#REF!),"")</f>
        <v>#REF!</v>
      </c>
      <c r="M9" s="53" t="e">
        <f>IF(AND('Mapa final'!#REF!="Muy Alta",'Mapa final'!#REF!="Leve"),CONCATENATE("R4C",'Mapa final'!#REF!),"")</f>
        <v>#REF!</v>
      </c>
      <c r="N9" s="53" t="e">
        <f>IF(AND('Mapa final'!#REF!="Muy Alta",'Mapa final'!#REF!="Leve"),CONCATENATE("R4C",'Mapa final'!#REF!),"")</f>
        <v>#REF!</v>
      </c>
      <c r="O9" s="54" t="e">
        <f>IF(AND('Mapa final'!#REF!="Muy Alta",'Mapa final'!#REF!="Leve"),CONCATENATE("R4C",'Mapa final'!#REF!),"")</f>
        <v>#REF!</v>
      </c>
      <c r="P9" s="52" t="e">
        <f>IF(AND('Mapa final'!#REF!="Muy Alta",'Mapa final'!#REF!="Menor"),CONCATENATE("R4C",'Mapa final'!#REF!),"")</f>
        <v>#REF!</v>
      </c>
      <c r="Q9" s="53" t="e">
        <f>IF(AND('Mapa final'!#REF!="Muy Alta",'Mapa final'!#REF!="Menor"),CONCATENATE("R4C",'Mapa final'!#REF!),"")</f>
        <v>#REF!</v>
      </c>
      <c r="R9" s="53" t="e">
        <f>IF(AND('Mapa final'!#REF!="Muy Alta",'Mapa final'!#REF!="Menor"),CONCATENATE("R4C",'Mapa final'!#REF!),"")</f>
        <v>#REF!</v>
      </c>
      <c r="S9" s="53" t="e">
        <f>IF(AND('Mapa final'!#REF!="Muy Alta",'Mapa final'!#REF!="Menor"),CONCATENATE("R4C",'Mapa final'!#REF!),"")</f>
        <v>#REF!</v>
      </c>
      <c r="T9" s="53" t="e">
        <f>IF(AND('Mapa final'!#REF!="Muy Alta",'Mapa final'!#REF!="Menor"),CONCATENATE("R4C",'Mapa final'!#REF!),"")</f>
        <v>#REF!</v>
      </c>
      <c r="U9" s="54" t="e">
        <f>IF(AND('Mapa final'!#REF!="Muy Alta",'Mapa final'!#REF!="Menor"),CONCATENATE("R4C",'Mapa final'!#REF!),"")</f>
        <v>#REF!</v>
      </c>
      <c r="V9" s="52" t="e">
        <f>IF(AND('Mapa final'!#REF!="Muy Alta",'Mapa final'!#REF!="Moderado"),CONCATENATE("R4C",'Mapa final'!#REF!),"")</f>
        <v>#REF!</v>
      </c>
      <c r="W9" s="53" t="e">
        <f>IF(AND('Mapa final'!#REF!="Muy Alta",'Mapa final'!#REF!="Moderado"),CONCATENATE("R4C",'Mapa final'!#REF!),"")</f>
        <v>#REF!</v>
      </c>
      <c r="X9" s="53" t="e">
        <f>IF(AND('Mapa final'!#REF!="Muy Alta",'Mapa final'!#REF!="Moderado"),CONCATENATE("R4C",'Mapa final'!#REF!),"")</f>
        <v>#REF!</v>
      </c>
      <c r="Y9" s="53" t="e">
        <f>IF(AND('Mapa final'!#REF!="Muy Alta",'Mapa final'!#REF!="Moderado"),CONCATENATE("R4C",'Mapa final'!#REF!),"")</f>
        <v>#REF!</v>
      </c>
      <c r="Z9" s="53" t="e">
        <f>IF(AND('Mapa final'!#REF!="Muy Alta",'Mapa final'!#REF!="Moderado"),CONCATENATE("R4C",'Mapa final'!#REF!),"")</f>
        <v>#REF!</v>
      </c>
      <c r="AA9" s="54" t="e">
        <f>IF(AND('Mapa final'!#REF!="Muy Alta",'Mapa final'!#REF!="Moderado"),CONCATENATE("R4C",'Mapa final'!#REF!),"")</f>
        <v>#REF!</v>
      </c>
      <c r="AB9" s="52" t="e">
        <f>IF(AND('Mapa final'!#REF!="Muy Alta",'Mapa final'!#REF!="Mayor"),CONCATENATE("R4C",'Mapa final'!#REF!),"")</f>
        <v>#REF!</v>
      </c>
      <c r="AC9" s="53" t="e">
        <f>IF(AND('Mapa final'!#REF!="Muy Alta",'Mapa final'!#REF!="Mayor"),CONCATENATE("R4C",'Mapa final'!#REF!),"")</f>
        <v>#REF!</v>
      </c>
      <c r="AD9" s="53" t="e">
        <f>IF(AND('Mapa final'!#REF!="Muy Alta",'Mapa final'!#REF!="Mayor"),CONCATENATE("R4C",'Mapa final'!#REF!),"")</f>
        <v>#REF!</v>
      </c>
      <c r="AE9" s="53" t="e">
        <f>IF(AND('Mapa final'!#REF!="Muy Alta",'Mapa final'!#REF!="Mayor"),CONCATENATE("R4C",'Mapa final'!#REF!),"")</f>
        <v>#REF!</v>
      </c>
      <c r="AF9" s="53" t="e">
        <f>IF(AND('Mapa final'!#REF!="Muy Alta",'Mapa final'!#REF!="Mayor"),CONCATENATE("R4C",'Mapa final'!#REF!),"")</f>
        <v>#REF!</v>
      </c>
      <c r="AG9" s="54" t="e">
        <f>IF(AND('Mapa final'!#REF!="Muy Alta",'Mapa final'!#REF!="Mayor"),CONCATENATE("R4C",'Mapa final'!#REF!),"")</f>
        <v>#REF!</v>
      </c>
      <c r="AH9" s="55" t="e">
        <f>IF(AND('Mapa final'!#REF!="Muy Alta",'Mapa final'!#REF!="Catastrófico"),CONCATENATE("R4C",'Mapa final'!#REF!),"")</f>
        <v>#REF!</v>
      </c>
      <c r="AI9" s="56" t="e">
        <f>IF(AND('Mapa final'!#REF!="Muy Alta",'Mapa final'!#REF!="Catastrófico"),CONCATENATE("R4C",'Mapa final'!#REF!),"")</f>
        <v>#REF!</v>
      </c>
      <c r="AJ9" s="56" t="e">
        <f>IF(AND('Mapa final'!#REF!="Muy Alta",'Mapa final'!#REF!="Catastrófico"),CONCATENATE("R4C",'Mapa final'!#REF!),"")</f>
        <v>#REF!</v>
      </c>
      <c r="AK9" s="56" t="e">
        <f>IF(AND('Mapa final'!#REF!="Muy Alta",'Mapa final'!#REF!="Catastrófico"),CONCATENATE("R4C",'Mapa final'!#REF!),"")</f>
        <v>#REF!</v>
      </c>
      <c r="AL9" s="56" t="e">
        <f>IF(AND('Mapa final'!#REF!="Muy Alta",'Mapa final'!#REF!="Catastrófico"),CONCATENATE("R4C",'Mapa final'!#REF!),"")</f>
        <v>#REF!</v>
      </c>
      <c r="AM9" s="57" t="e">
        <f>IF(AND('Mapa final'!#REF!="Muy Alta",'Mapa final'!#REF!="Catastrófico"),CONCATENATE("R4C",'Mapa final'!#REF!),"")</f>
        <v>#REF!</v>
      </c>
      <c r="AN9" s="83"/>
      <c r="AO9" s="353"/>
      <c r="AP9" s="354"/>
      <c r="AQ9" s="354"/>
      <c r="AR9" s="354"/>
      <c r="AS9" s="354"/>
      <c r="AT9" s="35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48"/>
      <c r="C10" s="248"/>
      <c r="D10" s="249"/>
      <c r="E10" s="347"/>
      <c r="F10" s="346"/>
      <c r="G10" s="346"/>
      <c r="H10" s="346"/>
      <c r="I10" s="362"/>
      <c r="J10" s="52" t="e">
        <f>IF(AND('Mapa final'!#REF!="Muy Alta",'Mapa final'!#REF!="Leve"),CONCATENATE("R5C",'Mapa final'!#REF!),"")</f>
        <v>#REF!</v>
      </c>
      <c r="K10" s="53" t="e">
        <f>IF(AND('Mapa final'!#REF!="Muy Alta",'Mapa final'!#REF!="Leve"),CONCATENATE("R5C",'Mapa final'!#REF!),"")</f>
        <v>#REF!</v>
      </c>
      <c r="L10" s="53" t="e">
        <f>IF(AND('Mapa final'!#REF!="Muy Alta",'Mapa final'!#REF!="Leve"),CONCATENATE("R5C",'Mapa final'!#REF!),"")</f>
        <v>#REF!</v>
      </c>
      <c r="M10" s="53" t="e">
        <f>IF(AND('Mapa final'!#REF!="Muy Alta",'Mapa final'!#REF!="Leve"),CONCATENATE("R5C",'Mapa final'!#REF!),"")</f>
        <v>#REF!</v>
      </c>
      <c r="N10" s="53" t="e">
        <f>IF(AND('Mapa final'!#REF!="Muy Alta",'Mapa final'!#REF!="Leve"),CONCATENATE("R5C",'Mapa final'!#REF!),"")</f>
        <v>#REF!</v>
      </c>
      <c r="O10" s="54" t="e">
        <f>IF(AND('Mapa final'!#REF!="Muy Alta",'Mapa final'!#REF!="Leve"),CONCATENATE("R5C",'Mapa final'!#REF!),"")</f>
        <v>#REF!</v>
      </c>
      <c r="P10" s="52" t="e">
        <f>IF(AND('Mapa final'!#REF!="Muy Alta",'Mapa final'!#REF!="Menor"),CONCATENATE("R5C",'Mapa final'!#REF!),"")</f>
        <v>#REF!</v>
      </c>
      <c r="Q10" s="53" t="e">
        <f>IF(AND('Mapa final'!#REF!="Muy Alta",'Mapa final'!#REF!="Menor"),CONCATENATE("R5C",'Mapa final'!#REF!),"")</f>
        <v>#REF!</v>
      </c>
      <c r="R10" s="53" t="e">
        <f>IF(AND('Mapa final'!#REF!="Muy Alta",'Mapa final'!#REF!="Menor"),CONCATENATE("R5C",'Mapa final'!#REF!),"")</f>
        <v>#REF!</v>
      </c>
      <c r="S10" s="53" t="e">
        <f>IF(AND('Mapa final'!#REF!="Muy Alta",'Mapa final'!#REF!="Menor"),CONCATENATE("R5C",'Mapa final'!#REF!),"")</f>
        <v>#REF!</v>
      </c>
      <c r="T10" s="53" t="e">
        <f>IF(AND('Mapa final'!#REF!="Muy Alta",'Mapa final'!#REF!="Menor"),CONCATENATE("R5C",'Mapa final'!#REF!),"")</f>
        <v>#REF!</v>
      </c>
      <c r="U10" s="54" t="e">
        <f>IF(AND('Mapa final'!#REF!="Muy Alta",'Mapa final'!#REF!="Menor"),CONCATENATE("R5C",'Mapa final'!#REF!),"")</f>
        <v>#REF!</v>
      </c>
      <c r="V10" s="52" t="e">
        <f>IF(AND('Mapa final'!#REF!="Muy Alta",'Mapa final'!#REF!="Moderado"),CONCATENATE("R5C",'Mapa final'!#REF!),"")</f>
        <v>#REF!</v>
      </c>
      <c r="W10" s="53" t="e">
        <f>IF(AND('Mapa final'!#REF!="Muy Alta",'Mapa final'!#REF!="Moderado"),CONCATENATE("R5C",'Mapa final'!#REF!),"")</f>
        <v>#REF!</v>
      </c>
      <c r="X10" s="53" t="e">
        <f>IF(AND('Mapa final'!#REF!="Muy Alta",'Mapa final'!#REF!="Moderado"),CONCATENATE("R5C",'Mapa final'!#REF!),"")</f>
        <v>#REF!</v>
      </c>
      <c r="Y10" s="53" t="e">
        <f>IF(AND('Mapa final'!#REF!="Muy Alta",'Mapa final'!#REF!="Moderado"),CONCATENATE("R5C",'Mapa final'!#REF!),"")</f>
        <v>#REF!</v>
      </c>
      <c r="Z10" s="53" t="e">
        <f>IF(AND('Mapa final'!#REF!="Muy Alta",'Mapa final'!#REF!="Moderado"),CONCATENATE("R5C",'Mapa final'!#REF!),"")</f>
        <v>#REF!</v>
      </c>
      <c r="AA10" s="54" t="e">
        <f>IF(AND('Mapa final'!#REF!="Muy Alta",'Mapa final'!#REF!="Moderado"),CONCATENATE("R5C",'Mapa final'!#REF!),"")</f>
        <v>#REF!</v>
      </c>
      <c r="AB10" s="52" t="e">
        <f>IF(AND('Mapa final'!#REF!="Muy Alta",'Mapa final'!#REF!="Mayor"),CONCATENATE("R5C",'Mapa final'!#REF!),"")</f>
        <v>#REF!</v>
      </c>
      <c r="AC10" s="53" t="e">
        <f>IF(AND('Mapa final'!#REF!="Muy Alta",'Mapa final'!#REF!="Mayor"),CONCATENATE("R5C",'Mapa final'!#REF!),"")</f>
        <v>#REF!</v>
      </c>
      <c r="AD10" s="53" t="e">
        <f>IF(AND('Mapa final'!#REF!="Muy Alta",'Mapa final'!#REF!="Mayor"),CONCATENATE("R5C",'Mapa final'!#REF!),"")</f>
        <v>#REF!</v>
      </c>
      <c r="AE10" s="53" t="e">
        <f>IF(AND('Mapa final'!#REF!="Muy Alta",'Mapa final'!#REF!="Mayor"),CONCATENATE("R5C",'Mapa final'!#REF!),"")</f>
        <v>#REF!</v>
      </c>
      <c r="AF10" s="53" t="e">
        <f>IF(AND('Mapa final'!#REF!="Muy Alta",'Mapa final'!#REF!="Mayor"),CONCATENATE("R5C",'Mapa final'!#REF!),"")</f>
        <v>#REF!</v>
      </c>
      <c r="AG10" s="54" t="e">
        <f>IF(AND('Mapa final'!#REF!="Muy Alta",'Mapa final'!#REF!="Mayor"),CONCATENATE("R5C",'Mapa final'!#REF!),"")</f>
        <v>#REF!</v>
      </c>
      <c r="AH10" s="55" t="e">
        <f>IF(AND('Mapa final'!#REF!="Muy Alta",'Mapa final'!#REF!="Catastrófico"),CONCATENATE("R5C",'Mapa final'!#REF!),"")</f>
        <v>#REF!</v>
      </c>
      <c r="AI10" s="56" t="e">
        <f>IF(AND('Mapa final'!#REF!="Muy Alta",'Mapa final'!#REF!="Catastrófico"),CONCATENATE("R5C",'Mapa final'!#REF!),"")</f>
        <v>#REF!</v>
      </c>
      <c r="AJ10" s="56" t="e">
        <f>IF(AND('Mapa final'!#REF!="Muy Alta",'Mapa final'!#REF!="Catastrófico"),CONCATENATE("R5C",'Mapa final'!#REF!),"")</f>
        <v>#REF!</v>
      </c>
      <c r="AK10" s="56" t="e">
        <f>IF(AND('Mapa final'!#REF!="Muy Alta",'Mapa final'!#REF!="Catastrófico"),CONCATENATE("R5C",'Mapa final'!#REF!),"")</f>
        <v>#REF!</v>
      </c>
      <c r="AL10" s="56" t="e">
        <f>IF(AND('Mapa final'!#REF!="Muy Alta",'Mapa final'!#REF!="Catastrófico"),CONCATENATE("R5C",'Mapa final'!#REF!),"")</f>
        <v>#REF!</v>
      </c>
      <c r="AM10" s="57" t="e">
        <f>IF(AND('Mapa final'!#REF!="Muy Alta",'Mapa final'!#REF!="Catastrófico"),CONCATENATE("R5C",'Mapa final'!#REF!),"")</f>
        <v>#REF!</v>
      </c>
      <c r="AN10" s="83"/>
      <c r="AO10" s="353"/>
      <c r="AP10" s="354"/>
      <c r="AQ10" s="354"/>
      <c r="AR10" s="354"/>
      <c r="AS10" s="354"/>
      <c r="AT10" s="35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48"/>
      <c r="C11" s="248"/>
      <c r="D11" s="249"/>
      <c r="E11" s="347"/>
      <c r="F11" s="346"/>
      <c r="G11" s="346"/>
      <c r="H11" s="346"/>
      <c r="I11" s="362"/>
      <c r="J11" s="52" t="e">
        <f>IF(AND('Mapa final'!#REF!="Muy Alta",'Mapa final'!#REF!="Leve"),CONCATENATE("R6C",'Mapa final'!#REF!),"")</f>
        <v>#REF!</v>
      </c>
      <c r="K11" s="53" t="e">
        <f>IF(AND('Mapa final'!#REF!="Muy Alta",'Mapa final'!#REF!="Leve"),CONCATENATE("R6C",'Mapa final'!#REF!),"")</f>
        <v>#REF!</v>
      </c>
      <c r="L11" s="53" t="e">
        <f>IF(AND('Mapa final'!#REF!="Muy Alta",'Mapa final'!#REF!="Leve"),CONCATENATE("R6C",'Mapa final'!#REF!),"")</f>
        <v>#REF!</v>
      </c>
      <c r="M11" s="53" t="e">
        <f>IF(AND('Mapa final'!#REF!="Muy Alta",'Mapa final'!#REF!="Leve"),CONCATENATE("R6C",'Mapa final'!#REF!),"")</f>
        <v>#REF!</v>
      </c>
      <c r="N11" s="53" t="e">
        <f>IF(AND('Mapa final'!#REF!="Muy Alta",'Mapa final'!#REF!="Leve"),CONCATENATE("R6C",'Mapa final'!#REF!),"")</f>
        <v>#REF!</v>
      </c>
      <c r="O11" s="54" t="e">
        <f>IF(AND('Mapa final'!#REF!="Muy Alta",'Mapa final'!#REF!="Leve"),CONCATENATE("R6C",'Mapa final'!#REF!),"")</f>
        <v>#REF!</v>
      </c>
      <c r="P11" s="52" t="e">
        <f>IF(AND('Mapa final'!#REF!="Muy Alta",'Mapa final'!#REF!="Menor"),CONCATENATE("R6C",'Mapa final'!#REF!),"")</f>
        <v>#REF!</v>
      </c>
      <c r="Q11" s="53" t="e">
        <f>IF(AND('Mapa final'!#REF!="Muy Alta",'Mapa final'!#REF!="Menor"),CONCATENATE("R6C",'Mapa final'!#REF!),"")</f>
        <v>#REF!</v>
      </c>
      <c r="R11" s="53" t="e">
        <f>IF(AND('Mapa final'!#REF!="Muy Alta",'Mapa final'!#REF!="Menor"),CONCATENATE("R6C",'Mapa final'!#REF!),"")</f>
        <v>#REF!</v>
      </c>
      <c r="S11" s="53" t="e">
        <f>IF(AND('Mapa final'!#REF!="Muy Alta",'Mapa final'!#REF!="Menor"),CONCATENATE("R6C",'Mapa final'!#REF!),"")</f>
        <v>#REF!</v>
      </c>
      <c r="T11" s="53" t="e">
        <f>IF(AND('Mapa final'!#REF!="Muy Alta",'Mapa final'!#REF!="Menor"),CONCATENATE("R6C",'Mapa final'!#REF!),"")</f>
        <v>#REF!</v>
      </c>
      <c r="U11" s="54" t="e">
        <f>IF(AND('Mapa final'!#REF!="Muy Alta",'Mapa final'!#REF!="Menor"),CONCATENATE("R6C",'Mapa final'!#REF!),"")</f>
        <v>#REF!</v>
      </c>
      <c r="V11" s="52" t="e">
        <f>IF(AND('Mapa final'!#REF!="Muy Alta",'Mapa final'!#REF!="Moderado"),CONCATENATE("R6C",'Mapa final'!#REF!),"")</f>
        <v>#REF!</v>
      </c>
      <c r="W11" s="53" t="e">
        <f>IF(AND('Mapa final'!#REF!="Muy Alta",'Mapa final'!#REF!="Moderado"),CONCATENATE("R6C",'Mapa final'!#REF!),"")</f>
        <v>#REF!</v>
      </c>
      <c r="X11" s="53" t="e">
        <f>IF(AND('Mapa final'!#REF!="Muy Alta",'Mapa final'!#REF!="Moderado"),CONCATENATE("R6C",'Mapa final'!#REF!),"")</f>
        <v>#REF!</v>
      </c>
      <c r="Y11" s="53" t="e">
        <f>IF(AND('Mapa final'!#REF!="Muy Alta",'Mapa final'!#REF!="Moderado"),CONCATENATE("R6C",'Mapa final'!#REF!),"")</f>
        <v>#REF!</v>
      </c>
      <c r="Z11" s="53" t="e">
        <f>IF(AND('Mapa final'!#REF!="Muy Alta",'Mapa final'!#REF!="Moderado"),CONCATENATE("R6C",'Mapa final'!#REF!),"")</f>
        <v>#REF!</v>
      </c>
      <c r="AA11" s="54" t="e">
        <f>IF(AND('Mapa final'!#REF!="Muy Alta",'Mapa final'!#REF!="Moderado"),CONCATENATE("R6C",'Mapa final'!#REF!),"")</f>
        <v>#REF!</v>
      </c>
      <c r="AB11" s="52" t="e">
        <f>IF(AND('Mapa final'!#REF!="Muy Alta",'Mapa final'!#REF!="Mayor"),CONCATENATE("R6C",'Mapa final'!#REF!),"")</f>
        <v>#REF!</v>
      </c>
      <c r="AC11" s="53" t="e">
        <f>IF(AND('Mapa final'!#REF!="Muy Alta",'Mapa final'!#REF!="Mayor"),CONCATENATE("R6C",'Mapa final'!#REF!),"")</f>
        <v>#REF!</v>
      </c>
      <c r="AD11" s="53" t="e">
        <f>IF(AND('Mapa final'!#REF!="Muy Alta",'Mapa final'!#REF!="Mayor"),CONCATENATE("R6C",'Mapa final'!#REF!),"")</f>
        <v>#REF!</v>
      </c>
      <c r="AE11" s="53" t="e">
        <f>IF(AND('Mapa final'!#REF!="Muy Alta",'Mapa final'!#REF!="Mayor"),CONCATENATE("R6C",'Mapa final'!#REF!),"")</f>
        <v>#REF!</v>
      </c>
      <c r="AF11" s="53" t="e">
        <f>IF(AND('Mapa final'!#REF!="Muy Alta",'Mapa final'!#REF!="Mayor"),CONCATENATE("R6C",'Mapa final'!#REF!),"")</f>
        <v>#REF!</v>
      </c>
      <c r="AG11" s="54" t="e">
        <f>IF(AND('Mapa final'!#REF!="Muy Alta",'Mapa final'!#REF!="Mayor"),CONCATENATE("R6C",'Mapa final'!#REF!),"")</f>
        <v>#REF!</v>
      </c>
      <c r="AH11" s="55" t="e">
        <f>IF(AND('Mapa final'!#REF!="Muy Alta",'Mapa final'!#REF!="Catastrófico"),CONCATENATE("R6C",'Mapa final'!#REF!),"")</f>
        <v>#REF!</v>
      </c>
      <c r="AI11" s="56" t="e">
        <f>IF(AND('Mapa final'!#REF!="Muy Alta",'Mapa final'!#REF!="Catastrófico"),CONCATENATE("R6C",'Mapa final'!#REF!),"")</f>
        <v>#REF!</v>
      </c>
      <c r="AJ11" s="56" t="e">
        <f>IF(AND('Mapa final'!#REF!="Muy Alta",'Mapa final'!#REF!="Catastrófico"),CONCATENATE("R6C",'Mapa final'!#REF!),"")</f>
        <v>#REF!</v>
      </c>
      <c r="AK11" s="56" t="e">
        <f>IF(AND('Mapa final'!#REF!="Muy Alta",'Mapa final'!#REF!="Catastrófico"),CONCATENATE("R6C",'Mapa final'!#REF!),"")</f>
        <v>#REF!</v>
      </c>
      <c r="AL11" s="56" t="e">
        <f>IF(AND('Mapa final'!#REF!="Muy Alta",'Mapa final'!#REF!="Catastrófico"),CONCATENATE("R6C",'Mapa final'!#REF!),"")</f>
        <v>#REF!</v>
      </c>
      <c r="AM11" s="57" t="e">
        <f>IF(AND('Mapa final'!#REF!="Muy Alta",'Mapa final'!#REF!="Catastrófico"),CONCATENATE("R6C",'Mapa final'!#REF!),"")</f>
        <v>#REF!</v>
      </c>
      <c r="AN11" s="83"/>
      <c r="AO11" s="353"/>
      <c r="AP11" s="354"/>
      <c r="AQ11" s="354"/>
      <c r="AR11" s="354"/>
      <c r="AS11" s="354"/>
      <c r="AT11" s="35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48"/>
      <c r="C12" s="248"/>
      <c r="D12" s="249"/>
      <c r="E12" s="347"/>
      <c r="F12" s="346"/>
      <c r="G12" s="346"/>
      <c r="H12" s="346"/>
      <c r="I12" s="362"/>
      <c r="J12" s="52" t="e">
        <f>IF(AND('Mapa final'!#REF!="Muy Alta",'Mapa final'!#REF!="Leve"),CONCATENATE("R7C",'Mapa final'!#REF!),"")</f>
        <v>#REF!</v>
      </c>
      <c r="K12" s="53" t="e">
        <f>IF(AND('Mapa final'!#REF!="Muy Alta",'Mapa final'!#REF!="Leve"),CONCATENATE("R7C",'Mapa final'!#REF!),"")</f>
        <v>#REF!</v>
      </c>
      <c r="L12" s="53" t="e">
        <f>IF(AND('Mapa final'!#REF!="Muy Alta",'Mapa final'!#REF!="Leve"),CONCATENATE("R7C",'Mapa final'!#REF!),"")</f>
        <v>#REF!</v>
      </c>
      <c r="M12" s="53" t="e">
        <f>IF(AND('Mapa final'!#REF!="Muy Alta",'Mapa final'!#REF!="Leve"),CONCATENATE("R7C",'Mapa final'!#REF!),"")</f>
        <v>#REF!</v>
      </c>
      <c r="N12" s="53" t="e">
        <f>IF(AND('Mapa final'!#REF!="Muy Alta",'Mapa final'!#REF!="Leve"),CONCATENATE("R7C",'Mapa final'!#REF!),"")</f>
        <v>#REF!</v>
      </c>
      <c r="O12" s="54" t="e">
        <f>IF(AND('Mapa final'!#REF!="Muy Alta",'Mapa final'!#REF!="Leve"),CONCATENATE("R7C",'Mapa final'!#REF!),"")</f>
        <v>#REF!</v>
      </c>
      <c r="P12" s="52" t="e">
        <f>IF(AND('Mapa final'!#REF!="Muy Alta",'Mapa final'!#REF!="Menor"),CONCATENATE("R7C",'Mapa final'!#REF!),"")</f>
        <v>#REF!</v>
      </c>
      <c r="Q12" s="53" t="e">
        <f>IF(AND('Mapa final'!#REF!="Muy Alta",'Mapa final'!#REF!="Menor"),CONCATENATE("R7C",'Mapa final'!#REF!),"")</f>
        <v>#REF!</v>
      </c>
      <c r="R12" s="53" t="e">
        <f>IF(AND('Mapa final'!#REF!="Muy Alta",'Mapa final'!#REF!="Menor"),CONCATENATE("R7C",'Mapa final'!#REF!),"")</f>
        <v>#REF!</v>
      </c>
      <c r="S12" s="53" t="e">
        <f>IF(AND('Mapa final'!#REF!="Muy Alta",'Mapa final'!#REF!="Menor"),CONCATENATE("R7C",'Mapa final'!#REF!),"")</f>
        <v>#REF!</v>
      </c>
      <c r="T12" s="53" t="e">
        <f>IF(AND('Mapa final'!#REF!="Muy Alta",'Mapa final'!#REF!="Menor"),CONCATENATE("R7C",'Mapa final'!#REF!),"")</f>
        <v>#REF!</v>
      </c>
      <c r="U12" s="54" t="e">
        <f>IF(AND('Mapa final'!#REF!="Muy Alta",'Mapa final'!#REF!="Menor"),CONCATENATE("R7C",'Mapa final'!#REF!),"")</f>
        <v>#REF!</v>
      </c>
      <c r="V12" s="52" t="e">
        <f>IF(AND('Mapa final'!#REF!="Muy Alta",'Mapa final'!#REF!="Moderado"),CONCATENATE("R7C",'Mapa final'!#REF!),"")</f>
        <v>#REF!</v>
      </c>
      <c r="W12" s="53" t="e">
        <f>IF(AND('Mapa final'!#REF!="Muy Alta",'Mapa final'!#REF!="Moderado"),CONCATENATE("R7C",'Mapa final'!#REF!),"")</f>
        <v>#REF!</v>
      </c>
      <c r="X12" s="53" t="e">
        <f>IF(AND('Mapa final'!#REF!="Muy Alta",'Mapa final'!#REF!="Moderado"),CONCATENATE("R7C",'Mapa final'!#REF!),"")</f>
        <v>#REF!</v>
      </c>
      <c r="Y12" s="53" t="e">
        <f>IF(AND('Mapa final'!#REF!="Muy Alta",'Mapa final'!#REF!="Moderado"),CONCATENATE("R7C",'Mapa final'!#REF!),"")</f>
        <v>#REF!</v>
      </c>
      <c r="Z12" s="53" t="e">
        <f>IF(AND('Mapa final'!#REF!="Muy Alta",'Mapa final'!#REF!="Moderado"),CONCATENATE("R7C",'Mapa final'!#REF!),"")</f>
        <v>#REF!</v>
      </c>
      <c r="AA12" s="54" t="e">
        <f>IF(AND('Mapa final'!#REF!="Muy Alta",'Mapa final'!#REF!="Moderado"),CONCATENATE("R7C",'Mapa final'!#REF!),"")</f>
        <v>#REF!</v>
      </c>
      <c r="AB12" s="52" t="e">
        <f>IF(AND('Mapa final'!#REF!="Muy Alta",'Mapa final'!#REF!="Mayor"),CONCATENATE("R7C",'Mapa final'!#REF!),"")</f>
        <v>#REF!</v>
      </c>
      <c r="AC12" s="53" t="e">
        <f>IF(AND('Mapa final'!#REF!="Muy Alta",'Mapa final'!#REF!="Mayor"),CONCATENATE("R7C",'Mapa final'!#REF!),"")</f>
        <v>#REF!</v>
      </c>
      <c r="AD12" s="53" t="e">
        <f>IF(AND('Mapa final'!#REF!="Muy Alta",'Mapa final'!#REF!="Mayor"),CONCATENATE("R7C",'Mapa final'!#REF!),"")</f>
        <v>#REF!</v>
      </c>
      <c r="AE12" s="53" t="e">
        <f>IF(AND('Mapa final'!#REF!="Muy Alta",'Mapa final'!#REF!="Mayor"),CONCATENATE("R7C",'Mapa final'!#REF!),"")</f>
        <v>#REF!</v>
      </c>
      <c r="AF12" s="53" t="e">
        <f>IF(AND('Mapa final'!#REF!="Muy Alta",'Mapa final'!#REF!="Mayor"),CONCATENATE("R7C",'Mapa final'!#REF!),"")</f>
        <v>#REF!</v>
      </c>
      <c r="AG12" s="54" t="e">
        <f>IF(AND('Mapa final'!#REF!="Muy Alta",'Mapa final'!#REF!="Mayor"),CONCATENATE("R7C",'Mapa final'!#REF!),"")</f>
        <v>#REF!</v>
      </c>
      <c r="AH12" s="55" t="e">
        <f>IF(AND('Mapa final'!#REF!="Muy Alta",'Mapa final'!#REF!="Catastrófico"),CONCATENATE("R7C",'Mapa final'!#REF!),"")</f>
        <v>#REF!</v>
      </c>
      <c r="AI12" s="56" t="e">
        <f>IF(AND('Mapa final'!#REF!="Muy Alta",'Mapa final'!#REF!="Catastrófico"),CONCATENATE("R7C",'Mapa final'!#REF!),"")</f>
        <v>#REF!</v>
      </c>
      <c r="AJ12" s="56" t="e">
        <f>IF(AND('Mapa final'!#REF!="Muy Alta",'Mapa final'!#REF!="Catastrófico"),CONCATENATE("R7C",'Mapa final'!#REF!),"")</f>
        <v>#REF!</v>
      </c>
      <c r="AK12" s="56" t="e">
        <f>IF(AND('Mapa final'!#REF!="Muy Alta",'Mapa final'!#REF!="Catastrófico"),CONCATENATE("R7C",'Mapa final'!#REF!),"")</f>
        <v>#REF!</v>
      </c>
      <c r="AL12" s="56" t="e">
        <f>IF(AND('Mapa final'!#REF!="Muy Alta",'Mapa final'!#REF!="Catastrófico"),CONCATENATE("R7C",'Mapa final'!#REF!),"")</f>
        <v>#REF!</v>
      </c>
      <c r="AM12" s="57" t="e">
        <f>IF(AND('Mapa final'!#REF!="Muy Alta",'Mapa final'!#REF!="Catastrófico"),CONCATENATE("R7C",'Mapa final'!#REF!),"")</f>
        <v>#REF!</v>
      </c>
      <c r="AN12" s="83"/>
      <c r="AO12" s="353"/>
      <c r="AP12" s="354"/>
      <c r="AQ12" s="354"/>
      <c r="AR12" s="354"/>
      <c r="AS12" s="354"/>
      <c r="AT12" s="35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48"/>
      <c r="C13" s="248"/>
      <c r="D13" s="249"/>
      <c r="E13" s="347"/>
      <c r="F13" s="346"/>
      <c r="G13" s="346"/>
      <c r="H13" s="346"/>
      <c r="I13" s="362"/>
      <c r="J13" s="52" t="e">
        <f>IF(AND('Mapa final'!#REF!="Muy Alta",'Mapa final'!#REF!="Leve"),CONCATENATE("R8C",'Mapa final'!#REF!),"")</f>
        <v>#REF!</v>
      </c>
      <c r="K13" s="53" t="e">
        <f>IF(AND('Mapa final'!#REF!="Muy Alta",'Mapa final'!#REF!="Leve"),CONCATENATE("R8C",'Mapa final'!#REF!),"")</f>
        <v>#REF!</v>
      </c>
      <c r="L13" s="53" t="e">
        <f>IF(AND('Mapa final'!#REF!="Muy Alta",'Mapa final'!#REF!="Leve"),CONCATENATE("R8C",'Mapa final'!#REF!),"")</f>
        <v>#REF!</v>
      </c>
      <c r="M13" s="53" t="e">
        <f>IF(AND('Mapa final'!#REF!="Muy Alta",'Mapa final'!#REF!="Leve"),CONCATENATE("R8C",'Mapa final'!#REF!),"")</f>
        <v>#REF!</v>
      </c>
      <c r="N13" s="53" t="e">
        <f>IF(AND('Mapa final'!#REF!="Muy Alta",'Mapa final'!#REF!="Leve"),CONCATENATE("R8C",'Mapa final'!#REF!),"")</f>
        <v>#REF!</v>
      </c>
      <c r="O13" s="54" t="e">
        <f>IF(AND('Mapa final'!#REF!="Muy Alta",'Mapa final'!#REF!="Leve"),CONCATENATE("R8C",'Mapa final'!#REF!),"")</f>
        <v>#REF!</v>
      </c>
      <c r="P13" s="52" t="e">
        <f>IF(AND('Mapa final'!#REF!="Muy Alta",'Mapa final'!#REF!="Menor"),CONCATENATE("R8C",'Mapa final'!#REF!),"")</f>
        <v>#REF!</v>
      </c>
      <c r="Q13" s="53" t="e">
        <f>IF(AND('Mapa final'!#REF!="Muy Alta",'Mapa final'!#REF!="Menor"),CONCATENATE("R8C",'Mapa final'!#REF!),"")</f>
        <v>#REF!</v>
      </c>
      <c r="R13" s="53" t="e">
        <f>IF(AND('Mapa final'!#REF!="Muy Alta",'Mapa final'!#REF!="Menor"),CONCATENATE("R8C",'Mapa final'!#REF!),"")</f>
        <v>#REF!</v>
      </c>
      <c r="S13" s="53" t="e">
        <f>IF(AND('Mapa final'!#REF!="Muy Alta",'Mapa final'!#REF!="Menor"),CONCATENATE("R8C",'Mapa final'!#REF!),"")</f>
        <v>#REF!</v>
      </c>
      <c r="T13" s="53" t="e">
        <f>IF(AND('Mapa final'!#REF!="Muy Alta",'Mapa final'!#REF!="Menor"),CONCATENATE("R8C",'Mapa final'!#REF!),"")</f>
        <v>#REF!</v>
      </c>
      <c r="U13" s="54" t="e">
        <f>IF(AND('Mapa final'!#REF!="Muy Alta",'Mapa final'!#REF!="Menor"),CONCATENATE("R8C",'Mapa final'!#REF!),"")</f>
        <v>#REF!</v>
      </c>
      <c r="V13" s="52" t="e">
        <f>IF(AND('Mapa final'!#REF!="Muy Alta",'Mapa final'!#REF!="Moderado"),CONCATENATE("R8C",'Mapa final'!#REF!),"")</f>
        <v>#REF!</v>
      </c>
      <c r="W13" s="53" t="e">
        <f>IF(AND('Mapa final'!#REF!="Muy Alta",'Mapa final'!#REF!="Moderado"),CONCATENATE("R8C",'Mapa final'!#REF!),"")</f>
        <v>#REF!</v>
      </c>
      <c r="X13" s="53" t="e">
        <f>IF(AND('Mapa final'!#REF!="Muy Alta",'Mapa final'!#REF!="Moderado"),CONCATENATE("R8C",'Mapa final'!#REF!),"")</f>
        <v>#REF!</v>
      </c>
      <c r="Y13" s="53" t="e">
        <f>IF(AND('Mapa final'!#REF!="Muy Alta",'Mapa final'!#REF!="Moderado"),CONCATENATE("R8C",'Mapa final'!#REF!),"")</f>
        <v>#REF!</v>
      </c>
      <c r="Z13" s="53" t="e">
        <f>IF(AND('Mapa final'!#REF!="Muy Alta",'Mapa final'!#REF!="Moderado"),CONCATENATE("R8C",'Mapa final'!#REF!),"")</f>
        <v>#REF!</v>
      </c>
      <c r="AA13" s="54" t="e">
        <f>IF(AND('Mapa final'!#REF!="Muy Alta",'Mapa final'!#REF!="Moderado"),CONCATENATE("R8C",'Mapa final'!#REF!),"")</f>
        <v>#REF!</v>
      </c>
      <c r="AB13" s="52" t="e">
        <f>IF(AND('Mapa final'!#REF!="Muy Alta",'Mapa final'!#REF!="Mayor"),CONCATENATE("R8C",'Mapa final'!#REF!),"")</f>
        <v>#REF!</v>
      </c>
      <c r="AC13" s="53" t="e">
        <f>IF(AND('Mapa final'!#REF!="Muy Alta",'Mapa final'!#REF!="Mayor"),CONCATENATE("R8C",'Mapa final'!#REF!),"")</f>
        <v>#REF!</v>
      </c>
      <c r="AD13" s="53" t="e">
        <f>IF(AND('Mapa final'!#REF!="Muy Alta",'Mapa final'!#REF!="Mayor"),CONCATENATE("R8C",'Mapa final'!#REF!),"")</f>
        <v>#REF!</v>
      </c>
      <c r="AE13" s="53" t="e">
        <f>IF(AND('Mapa final'!#REF!="Muy Alta",'Mapa final'!#REF!="Mayor"),CONCATENATE("R8C",'Mapa final'!#REF!),"")</f>
        <v>#REF!</v>
      </c>
      <c r="AF13" s="53" t="e">
        <f>IF(AND('Mapa final'!#REF!="Muy Alta",'Mapa final'!#REF!="Mayor"),CONCATENATE("R8C",'Mapa final'!#REF!),"")</f>
        <v>#REF!</v>
      </c>
      <c r="AG13" s="54" t="e">
        <f>IF(AND('Mapa final'!#REF!="Muy Alta",'Mapa final'!#REF!="Mayor"),CONCATENATE("R8C",'Mapa final'!#REF!),"")</f>
        <v>#REF!</v>
      </c>
      <c r="AH13" s="55" t="e">
        <f>IF(AND('Mapa final'!#REF!="Muy Alta",'Mapa final'!#REF!="Catastrófico"),CONCATENATE("R8C",'Mapa final'!#REF!),"")</f>
        <v>#REF!</v>
      </c>
      <c r="AI13" s="56" t="e">
        <f>IF(AND('Mapa final'!#REF!="Muy Alta",'Mapa final'!#REF!="Catastrófico"),CONCATENATE("R8C",'Mapa final'!#REF!),"")</f>
        <v>#REF!</v>
      </c>
      <c r="AJ13" s="56" t="e">
        <f>IF(AND('Mapa final'!#REF!="Muy Alta",'Mapa final'!#REF!="Catastrófico"),CONCATENATE("R8C",'Mapa final'!#REF!),"")</f>
        <v>#REF!</v>
      </c>
      <c r="AK13" s="56" t="e">
        <f>IF(AND('Mapa final'!#REF!="Muy Alta",'Mapa final'!#REF!="Catastrófico"),CONCATENATE("R8C",'Mapa final'!#REF!),"")</f>
        <v>#REF!</v>
      </c>
      <c r="AL13" s="56" t="e">
        <f>IF(AND('Mapa final'!#REF!="Muy Alta",'Mapa final'!#REF!="Catastrófico"),CONCATENATE("R8C",'Mapa final'!#REF!),"")</f>
        <v>#REF!</v>
      </c>
      <c r="AM13" s="57" t="e">
        <f>IF(AND('Mapa final'!#REF!="Muy Alta",'Mapa final'!#REF!="Catastrófico"),CONCATENATE("R8C",'Mapa final'!#REF!),"")</f>
        <v>#REF!</v>
      </c>
      <c r="AN13" s="83"/>
      <c r="AO13" s="353"/>
      <c r="AP13" s="354"/>
      <c r="AQ13" s="354"/>
      <c r="AR13" s="354"/>
      <c r="AS13" s="354"/>
      <c r="AT13" s="355"/>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48"/>
      <c r="C14" s="248"/>
      <c r="D14" s="249"/>
      <c r="E14" s="347"/>
      <c r="F14" s="346"/>
      <c r="G14" s="346"/>
      <c r="H14" s="346"/>
      <c r="I14" s="362"/>
      <c r="J14" s="52" t="e">
        <f>IF(AND('Mapa final'!#REF!="Muy Alta",'Mapa final'!#REF!="Leve"),CONCATENATE("R9C",'Mapa final'!#REF!),"")</f>
        <v>#REF!</v>
      </c>
      <c r="K14" s="53" t="e">
        <f>IF(AND('Mapa final'!#REF!="Muy Alta",'Mapa final'!#REF!="Leve"),CONCATENATE("R9C",'Mapa final'!#REF!),"")</f>
        <v>#REF!</v>
      </c>
      <c r="L14" s="53" t="e">
        <f>IF(AND('Mapa final'!#REF!="Muy Alta",'Mapa final'!#REF!="Leve"),CONCATENATE("R9C",'Mapa final'!#REF!),"")</f>
        <v>#REF!</v>
      </c>
      <c r="M14" s="53" t="e">
        <f>IF(AND('Mapa final'!#REF!="Muy Alta",'Mapa final'!#REF!="Leve"),CONCATENATE("R9C",'Mapa final'!#REF!),"")</f>
        <v>#REF!</v>
      </c>
      <c r="N14" s="53" t="e">
        <f>IF(AND('Mapa final'!#REF!="Muy Alta",'Mapa final'!#REF!="Leve"),CONCATENATE("R9C",'Mapa final'!#REF!),"")</f>
        <v>#REF!</v>
      </c>
      <c r="O14" s="54" t="e">
        <f>IF(AND('Mapa final'!#REF!="Muy Alta",'Mapa final'!#REF!="Leve"),CONCATENATE("R9C",'Mapa final'!#REF!),"")</f>
        <v>#REF!</v>
      </c>
      <c r="P14" s="52" t="e">
        <f>IF(AND('Mapa final'!#REF!="Muy Alta",'Mapa final'!#REF!="Menor"),CONCATENATE("R9C",'Mapa final'!#REF!),"")</f>
        <v>#REF!</v>
      </c>
      <c r="Q14" s="53" t="e">
        <f>IF(AND('Mapa final'!#REF!="Muy Alta",'Mapa final'!#REF!="Menor"),CONCATENATE("R9C",'Mapa final'!#REF!),"")</f>
        <v>#REF!</v>
      </c>
      <c r="R14" s="53" t="e">
        <f>IF(AND('Mapa final'!#REF!="Muy Alta",'Mapa final'!#REF!="Menor"),CONCATENATE("R9C",'Mapa final'!#REF!),"")</f>
        <v>#REF!</v>
      </c>
      <c r="S14" s="53" t="e">
        <f>IF(AND('Mapa final'!#REF!="Muy Alta",'Mapa final'!#REF!="Menor"),CONCATENATE("R9C",'Mapa final'!#REF!),"")</f>
        <v>#REF!</v>
      </c>
      <c r="T14" s="53" t="e">
        <f>IF(AND('Mapa final'!#REF!="Muy Alta",'Mapa final'!#REF!="Menor"),CONCATENATE("R9C",'Mapa final'!#REF!),"")</f>
        <v>#REF!</v>
      </c>
      <c r="U14" s="54" t="e">
        <f>IF(AND('Mapa final'!#REF!="Muy Alta",'Mapa final'!#REF!="Menor"),CONCATENATE("R9C",'Mapa final'!#REF!),"")</f>
        <v>#REF!</v>
      </c>
      <c r="V14" s="52" t="e">
        <f>IF(AND('Mapa final'!#REF!="Muy Alta",'Mapa final'!#REF!="Moderado"),CONCATENATE("R9C",'Mapa final'!#REF!),"")</f>
        <v>#REF!</v>
      </c>
      <c r="W14" s="53" t="e">
        <f>IF(AND('Mapa final'!#REF!="Muy Alta",'Mapa final'!#REF!="Moderado"),CONCATENATE("R9C",'Mapa final'!#REF!),"")</f>
        <v>#REF!</v>
      </c>
      <c r="X14" s="53" t="e">
        <f>IF(AND('Mapa final'!#REF!="Muy Alta",'Mapa final'!#REF!="Moderado"),CONCATENATE("R9C",'Mapa final'!#REF!),"")</f>
        <v>#REF!</v>
      </c>
      <c r="Y14" s="53" t="e">
        <f>IF(AND('Mapa final'!#REF!="Muy Alta",'Mapa final'!#REF!="Moderado"),CONCATENATE("R9C",'Mapa final'!#REF!),"")</f>
        <v>#REF!</v>
      </c>
      <c r="Z14" s="53" t="e">
        <f>IF(AND('Mapa final'!#REF!="Muy Alta",'Mapa final'!#REF!="Moderado"),CONCATENATE("R9C",'Mapa final'!#REF!),"")</f>
        <v>#REF!</v>
      </c>
      <c r="AA14" s="54" t="e">
        <f>IF(AND('Mapa final'!#REF!="Muy Alta",'Mapa final'!#REF!="Moderado"),CONCATENATE("R9C",'Mapa final'!#REF!),"")</f>
        <v>#REF!</v>
      </c>
      <c r="AB14" s="52" t="e">
        <f>IF(AND('Mapa final'!#REF!="Muy Alta",'Mapa final'!#REF!="Mayor"),CONCATENATE("R9C",'Mapa final'!#REF!),"")</f>
        <v>#REF!</v>
      </c>
      <c r="AC14" s="53" t="e">
        <f>IF(AND('Mapa final'!#REF!="Muy Alta",'Mapa final'!#REF!="Mayor"),CONCATENATE("R9C",'Mapa final'!#REF!),"")</f>
        <v>#REF!</v>
      </c>
      <c r="AD14" s="53" t="e">
        <f>IF(AND('Mapa final'!#REF!="Muy Alta",'Mapa final'!#REF!="Mayor"),CONCATENATE("R9C",'Mapa final'!#REF!),"")</f>
        <v>#REF!</v>
      </c>
      <c r="AE14" s="53" t="e">
        <f>IF(AND('Mapa final'!#REF!="Muy Alta",'Mapa final'!#REF!="Mayor"),CONCATENATE("R9C",'Mapa final'!#REF!),"")</f>
        <v>#REF!</v>
      </c>
      <c r="AF14" s="53" t="e">
        <f>IF(AND('Mapa final'!#REF!="Muy Alta",'Mapa final'!#REF!="Mayor"),CONCATENATE("R9C",'Mapa final'!#REF!),"")</f>
        <v>#REF!</v>
      </c>
      <c r="AG14" s="54" t="e">
        <f>IF(AND('Mapa final'!#REF!="Muy Alta",'Mapa final'!#REF!="Mayor"),CONCATENATE("R9C",'Mapa final'!#REF!),"")</f>
        <v>#REF!</v>
      </c>
      <c r="AH14" s="55" t="e">
        <f>IF(AND('Mapa final'!#REF!="Muy Alta",'Mapa final'!#REF!="Catastrófico"),CONCATENATE("R9C",'Mapa final'!#REF!),"")</f>
        <v>#REF!</v>
      </c>
      <c r="AI14" s="56" t="e">
        <f>IF(AND('Mapa final'!#REF!="Muy Alta",'Mapa final'!#REF!="Catastrófico"),CONCATENATE("R9C",'Mapa final'!#REF!),"")</f>
        <v>#REF!</v>
      </c>
      <c r="AJ14" s="56" t="e">
        <f>IF(AND('Mapa final'!#REF!="Muy Alta",'Mapa final'!#REF!="Catastrófico"),CONCATENATE("R9C",'Mapa final'!#REF!),"")</f>
        <v>#REF!</v>
      </c>
      <c r="AK14" s="56" t="e">
        <f>IF(AND('Mapa final'!#REF!="Muy Alta",'Mapa final'!#REF!="Catastrófico"),CONCATENATE("R9C",'Mapa final'!#REF!),"")</f>
        <v>#REF!</v>
      </c>
      <c r="AL14" s="56" t="e">
        <f>IF(AND('Mapa final'!#REF!="Muy Alta",'Mapa final'!#REF!="Catastrófico"),CONCATENATE("R9C",'Mapa final'!#REF!),"")</f>
        <v>#REF!</v>
      </c>
      <c r="AM14" s="57" t="e">
        <f>IF(AND('Mapa final'!#REF!="Muy Alta",'Mapa final'!#REF!="Catastrófico"),CONCATENATE("R9C",'Mapa final'!#REF!),"")</f>
        <v>#REF!</v>
      </c>
      <c r="AN14" s="83"/>
      <c r="AO14" s="353"/>
      <c r="AP14" s="354"/>
      <c r="AQ14" s="354"/>
      <c r="AR14" s="354"/>
      <c r="AS14" s="354"/>
      <c r="AT14" s="355"/>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48"/>
      <c r="C15" s="248"/>
      <c r="D15" s="249"/>
      <c r="E15" s="348"/>
      <c r="F15" s="349"/>
      <c r="G15" s="349"/>
      <c r="H15" s="349"/>
      <c r="I15" s="363"/>
      <c r="J15" s="58" t="e">
        <f>IF(AND('Mapa final'!#REF!="Muy Alta",'Mapa final'!#REF!="Leve"),CONCATENATE("R10C",'Mapa final'!#REF!),"")</f>
        <v>#REF!</v>
      </c>
      <c r="K15" s="59" t="e">
        <f>IF(AND('Mapa final'!#REF!="Muy Alta",'Mapa final'!#REF!="Leve"),CONCATENATE("R10C",'Mapa final'!#REF!),"")</f>
        <v>#REF!</v>
      </c>
      <c r="L15" s="59" t="e">
        <f>IF(AND('Mapa final'!#REF!="Muy Alta",'Mapa final'!#REF!="Leve"),CONCATENATE("R10C",'Mapa final'!#REF!),"")</f>
        <v>#REF!</v>
      </c>
      <c r="M15" s="59" t="e">
        <f>IF(AND('Mapa final'!#REF!="Muy Alta",'Mapa final'!#REF!="Leve"),CONCATENATE("R10C",'Mapa final'!#REF!),"")</f>
        <v>#REF!</v>
      </c>
      <c r="N15" s="59" t="e">
        <f>IF(AND('Mapa final'!#REF!="Muy Alta",'Mapa final'!#REF!="Leve"),CONCATENATE("R10C",'Mapa final'!#REF!),"")</f>
        <v>#REF!</v>
      </c>
      <c r="O15" s="60" t="str">
        <f>IF(AND('Mapa final'!$Y$17="Muy Alta",'Mapa final'!$AA$17="Leve"),CONCATENATE("R10C",'Mapa final'!$O$17),"")</f>
        <v/>
      </c>
      <c r="P15" s="52" t="e">
        <f>IF(AND('Mapa final'!#REF!="Muy Alta",'Mapa final'!#REF!="Menor"),CONCATENATE("R10C",'Mapa final'!#REF!),"")</f>
        <v>#REF!</v>
      </c>
      <c r="Q15" s="53" t="e">
        <f>IF(AND('Mapa final'!#REF!="Muy Alta",'Mapa final'!#REF!="Menor"),CONCATENATE("R10C",'Mapa final'!#REF!),"")</f>
        <v>#REF!</v>
      </c>
      <c r="R15" s="53" t="e">
        <f>IF(AND('Mapa final'!#REF!="Muy Alta",'Mapa final'!#REF!="Menor"),CONCATENATE("R10C",'Mapa final'!#REF!),"")</f>
        <v>#REF!</v>
      </c>
      <c r="S15" s="53" t="e">
        <f>IF(AND('Mapa final'!#REF!="Muy Alta",'Mapa final'!#REF!="Menor"),CONCATENATE("R10C",'Mapa final'!#REF!),"")</f>
        <v>#REF!</v>
      </c>
      <c r="T15" s="53" t="e">
        <f>IF(AND('Mapa final'!#REF!="Muy Alta",'Mapa final'!#REF!="Menor"),CONCATENATE("R10C",'Mapa final'!#REF!),"")</f>
        <v>#REF!</v>
      </c>
      <c r="U15" s="54" t="str">
        <f>IF(AND('Mapa final'!$Y$17="Muy Alta",'Mapa final'!$AA$17="Menor"),CONCATENATE("R10C",'Mapa final'!$O$17),"")</f>
        <v/>
      </c>
      <c r="V15" s="58" t="e">
        <f>IF(AND('Mapa final'!#REF!="Muy Alta",'Mapa final'!#REF!="Moderado"),CONCATENATE("R10C",'Mapa final'!#REF!),"")</f>
        <v>#REF!</v>
      </c>
      <c r="W15" s="59" t="e">
        <f>IF(AND('Mapa final'!#REF!="Muy Alta",'Mapa final'!#REF!="Moderado"),CONCATENATE("R10C",'Mapa final'!#REF!),"")</f>
        <v>#REF!</v>
      </c>
      <c r="X15" s="59" t="e">
        <f>IF(AND('Mapa final'!#REF!="Muy Alta",'Mapa final'!#REF!="Moderado"),CONCATENATE("R10C",'Mapa final'!#REF!),"")</f>
        <v>#REF!</v>
      </c>
      <c r="Y15" s="59" t="e">
        <f>IF(AND('Mapa final'!#REF!="Muy Alta",'Mapa final'!#REF!="Moderado"),CONCATENATE("R10C",'Mapa final'!#REF!),"")</f>
        <v>#REF!</v>
      </c>
      <c r="Z15" s="59" t="e">
        <f>IF(AND('Mapa final'!#REF!="Muy Alta",'Mapa final'!#REF!="Moderado"),CONCATENATE("R10C",'Mapa final'!#REF!),"")</f>
        <v>#REF!</v>
      </c>
      <c r="AA15" s="60" t="str">
        <f>IF(AND('Mapa final'!$Y$17="Muy Alta",'Mapa final'!$AA$17="Moderado"),CONCATENATE("R10C",'Mapa final'!$O$17),"")</f>
        <v/>
      </c>
      <c r="AB15" s="52" t="e">
        <f>IF(AND('Mapa final'!#REF!="Muy Alta",'Mapa final'!#REF!="Mayor"),CONCATENATE("R10C",'Mapa final'!#REF!),"")</f>
        <v>#REF!</v>
      </c>
      <c r="AC15" s="53" t="e">
        <f>IF(AND('Mapa final'!#REF!="Muy Alta",'Mapa final'!#REF!="Mayor"),CONCATENATE("R10C",'Mapa final'!#REF!),"")</f>
        <v>#REF!</v>
      </c>
      <c r="AD15" s="53" t="e">
        <f>IF(AND('Mapa final'!#REF!="Muy Alta",'Mapa final'!#REF!="Mayor"),CONCATENATE("R10C",'Mapa final'!#REF!),"")</f>
        <v>#REF!</v>
      </c>
      <c r="AE15" s="53" t="e">
        <f>IF(AND('Mapa final'!#REF!="Muy Alta",'Mapa final'!#REF!="Mayor"),CONCATENATE("R10C",'Mapa final'!#REF!),"")</f>
        <v>#REF!</v>
      </c>
      <c r="AF15" s="53" t="e">
        <f>IF(AND('Mapa final'!#REF!="Muy Alta",'Mapa final'!#REF!="Mayor"),CONCATENATE("R10C",'Mapa final'!#REF!),"")</f>
        <v>#REF!</v>
      </c>
      <c r="AG15" s="54" t="str">
        <f>IF(AND('Mapa final'!$Y$17="Muy Alta",'Mapa final'!$AA$17="Mayor"),CONCATENATE("R10C",'Mapa final'!$O$17),"")</f>
        <v/>
      </c>
      <c r="AH15" s="61" t="e">
        <f>IF(AND('Mapa final'!#REF!="Muy Alta",'Mapa final'!#REF!="Catastrófico"),CONCATENATE("R10C",'Mapa final'!#REF!),"")</f>
        <v>#REF!</v>
      </c>
      <c r="AI15" s="62" t="e">
        <f>IF(AND('Mapa final'!#REF!="Muy Alta",'Mapa final'!#REF!="Catastrófico"),CONCATENATE("R10C",'Mapa final'!#REF!),"")</f>
        <v>#REF!</v>
      </c>
      <c r="AJ15" s="62" t="e">
        <f>IF(AND('Mapa final'!#REF!="Muy Alta",'Mapa final'!#REF!="Catastrófico"),CONCATENATE("R10C",'Mapa final'!#REF!),"")</f>
        <v>#REF!</v>
      </c>
      <c r="AK15" s="62" t="e">
        <f>IF(AND('Mapa final'!#REF!="Muy Alta",'Mapa final'!#REF!="Catastrófico"),CONCATENATE("R10C",'Mapa final'!#REF!),"")</f>
        <v>#REF!</v>
      </c>
      <c r="AL15" s="62" t="e">
        <f>IF(AND('Mapa final'!#REF!="Muy Alta",'Mapa final'!#REF!="Catastrófico"),CONCATENATE("R10C",'Mapa final'!#REF!),"")</f>
        <v>#REF!</v>
      </c>
      <c r="AM15" s="63" t="str">
        <f>IF(AND('Mapa final'!$Y$17="Muy Alta",'Mapa final'!$AA$17="Catastrófico"),CONCATENATE("R10C",'Mapa final'!$O$17),"")</f>
        <v/>
      </c>
      <c r="AN15" s="83"/>
      <c r="AO15" s="356"/>
      <c r="AP15" s="357"/>
      <c r="AQ15" s="357"/>
      <c r="AR15" s="357"/>
      <c r="AS15" s="357"/>
      <c r="AT15" s="358"/>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48"/>
      <c r="C16" s="248"/>
      <c r="D16" s="249"/>
      <c r="E16" s="343" t="s">
        <v>115</v>
      </c>
      <c r="F16" s="344"/>
      <c r="G16" s="344"/>
      <c r="H16" s="344"/>
      <c r="I16" s="344"/>
      <c r="J16" s="64" t="str">
        <f>IF(AND('Mapa final'!$Y$10="Alta",'Mapa final'!$AA$10="Leve"),CONCATENATE("R1C",'Mapa final'!$O$10),"")</f>
        <v/>
      </c>
      <c r="K16" s="65" t="str">
        <f>IF(AND('Mapa final'!$Y$11="Alta",'Mapa final'!$AA$11="Leve"),CONCATENATE("R1C",'Mapa final'!$O$11),"")</f>
        <v/>
      </c>
      <c r="L16" s="65" t="e">
        <f>IF(AND('Mapa final'!#REF!="Alta",'Mapa final'!#REF!="Leve"),CONCATENATE("R1C",'Mapa final'!#REF!),"")</f>
        <v>#REF!</v>
      </c>
      <c r="M16" s="65" t="e">
        <f>IF(AND('Mapa final'!#REF!="Alta",'Mapa final'!#REF!="Leve"),CONCATENATE("R1C",'Mapa final'!#REF!),"")</f>
        <v>#REF!</v>
      </c>
      <c r="N16" s="65" t="e">
        <f>IF(AND('Mapa final'!#REF!="Alta",'Mapa final'!#REF!="Leve"),CONCATENATE("R1C",'Mapa final'!#REF!),"")</f>
        <v>#REF!</v>
      </c>
      <c r="O16" s="66" t="e">
        <f>IF(AND('Mapa final'!#REF!="Alta",'Mapa final'!#REF!="Leve"),CONCATENATE("R1C",'Mapa final'!#REF!),"")</f>
        <v>#REF!</v>
      </c>
      <c r="P16" s="64" t="str">
        <f>IF(AND('Mapa final'!$Y$10="Alta",'Mapa final'!$AA$10="Menor"),CONCATENATE("R1C",'Mapa final'!$O$10),"")</f>
        <v/>
      </c>
      <c r="Q16" s="65" t="str">
        <f>IF(AND('Mapa final'!$Y$11="Alta",'Mapa final'!$AA$11="Menor"),CONCATENATE("R1C",'Mapa final'!$O$11),"")</f>
        <v/>
      </c>
      <c r="R16" s="65" t="e">
        <f>IF(AND('Mapa final'!#REF!="Alta",'Mapa final'!#REF!="Menor"),CONCATENATE("R1C",'Mapa final'!#REF!),"")</f>
        <v>#REF!</v>
      </c>
      <c r="S16" s="65" t="e">
        <f>IF(AND('Mapa final'!#REF!="Alta",'Mapa final'!#REF!="Menor"),CONCATENATE("R1C",'Mapa final'!#REF!),"")</f>
        <v>#REF!</v>
      </c>
      <c r="T16" s="65" t="e">
        <f>IF(AND('Mapa final'!#REF!="Alta",'Mapa final'!#REF!="Menor"),CONCATENATE("R1C",'Mapa final'!#REF!),"")</f>
        <v>#REF!</v>
      </c>
      <c r="U16" s="66" t="e">
        <f>IF(AND('Mapa final'!#REF!="Alta",'Mapa final'!#REF!="Menor"),CONCATENATE("R1C",'Mapa final'!#REF!),"")</f>
        <v>#REF!</v>
      </c>
      <c r="V16" s="46" t="str">
        <f>IF(AND('Mapa final'!$Y$10="Alta",'Mapa final'!$AA$10="Moderado"),CONCATENATE("R1C",'Mapa final'!$O$10),"")</f>
        <v/>
      </c>
      <c r="W16" s="47" t="str">
        <f>IF(AND('Mapa final'!$Y$11="Alta",'Mapa final'!$AA$11="Moderado"),CONCATENATE("R1C",'Mapa final'!$O$11),"")</f>
        <v/>
      </c>
      <c r="X16" s="47" t="e">
        <f>IF(AND('Mapa final'!#REF!="Alta",'Mapa final'!#REF!="Moderado"),CONCATENATE("R1C",'Mapa final'!#REF!),"")</f>
        <v>#REF!</v>
      </c>
      <c r="Y16" s="47" t="e">
        <f>IF(AND('Mapa final'!#REF!="Alta",'Mapa final'!#REF!="Moderado"),CONCATENATE("R1C",'Mapa final'!#REF!),"")</f>
        <v>#REF!</v>
      </c>
      <c r="Z16" s="47" t="e">
        <f>IF(AND('Mapa final'!#REF!="Alta",'Mapa final'!#REF!="Moderado"),CONCATENATE("R1C",'Mapa final'!#REF!),"")</f>
        <v>#REF!</v>
      </c>
      <c r="AA16" s="48" t="e">
        <f>IF(AND('Mapa final'!#REF!="Alta",'Mapa final'!#REF!="Moderado"),CONCATENATE("R1C",'Mapa final'!#REF!),"")</f>
        <v>#REF!</v>
      </c>
      <c r="AB16" s="46" t="str">
        <f>IF(AND('Mapa final'!$Y$10="Alta",'Mapa final'!$AA$10="Mayor"),CONCATENATE("R1C",'Mapa final'!$O$10),"")</f>
        <v/>
      </c>
      <c r="AC16" s="47" t="str">
        <f>IF(AND('Mapa final'!$Y$11="Alta",'Mapa final'!$AA$11="Mayor"),CONCATENATE("R1C",'Mapa final'!$O$11),"")</f>
        <v/>
      </c>
      <c r="AD16" s="47" t="e">
        <f>IF(AND('Mapa final'!#REF!="Alta",'Mapa final'!#REF!="Mayor"),CONCATENATE("R1C",'Mapa final'!#REF!),"")</f>
        <v>#REF!</v>
      </c>
      <c r="AE16" s="47" t="e">
        <f>IF(AND('Mapa final'!#REF!="Alta",'Mapa final'!#REF!="Mayor"),CONCATENATE("R1C",'Mapa final'!#REF!),"")</f>
        <v>#REF!</v>
      </c>
      <c r="AF16" s="47" t="e">
        <f>IF(AND('Mapa final'!#REF!="Alta",'Mapa final'!#REF!="Mayor"),CONCATENATE("R1C",'Mapa final'!#REF!),"")</f>
        <v>#REF!</v>
      </c>
      <c r="AG16" s="48" t="e">
        <f>IF(AND('Mapa final'!#REF!="Alta",'Mapa final'!#REF!="Mayor"),CONCATENATE("R1C",'Mapa final'!#REF!),"")</f>
        <v>#REF!</v>
      </c>
      <c r="AH16" s="49" t="str">
        <f>IF(AND('Mapa final'!$Y$10="Alta",'Mapa final'!$AA$10="Catastrófico"),CONCATENATE("R1C",'Mapa final'!$O$10),"")</f>
        <v/>
      </c>
      <c r="AI16" s="50" t="str">
        <f>IF(AND('Mapa final'!$Y$11="Alta",'Mapa final'!$AA$11="Catastrófico"),CONCATENATE("R1C",'Mapa final'!$O$11),"")</f>
        <v/>
      </c>
      <c r="AJ16" s="50" t="e">
        <f>IF(AND('Mapa final'!#REF!="Alta",'Mapa final'!#REF!="Catastrófico"),CONCATENATE("R1C",'Mapa final'!#REF!),"")</f>
        <v>#REF!</v>
      </c>
      <c r="AK16" s="50" t="e">
        <f>IF(AND('Mapa final'!#REF!="Alta",'Mapa final'!#REF!="Catastrófico"),CONCATENATE("R1C",'Mapa final'!#REF!),"")</f>
        <v>#REF!</v>
      </c>
      <c r="AL16" s="50" t="e">
        <f>IF(AND('Mapa final'!#REF!="Alta",'Mapa final'!#REF!="Catastrófico"),CONCATENATE("R1C",'Mapa final'!#REF!),"")</f>
        <v>#REF!</v>
      </c>
      <c r="AM16" s="51" t="e">
        <f>IF(AND('Mapa final'!#REF!="Alta",'Mapa final'!#REF!="Catastrófico"),CONCATENATE("R1C",'Mapa final'!#REF!),"")</f>
        <v>#REF!</v>
      </c>
      <c r="AN16" s="83"/>
      <c r="AO16" s="334" t="s">
        <v>80</v>
      </c>
      <c r="AP16" s="335"/>
      <c r="AQ16" s="335"/>
      <c r="AR16" s="335"/>
      <c r="AS16" s="335"/>
      <c r="AT16" s="33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48"/>
      <c r="C17" s="248"/>
      <c r="D17" s="249"/>
      <c r="E17" s="345"/>
      <c r="F17" s="346"/>
      <c r="G17" s="346"/>
      <c r="H17" s="346"/>
      <c r="I17" s="346"/>
      <c r="J17" s="67" t="str">
        <f>IF(AND('Mapa final'!$Y$12="Alta",'Mapa final'!$AA$12="Leve"),CONCATENATE("R2C",'Mapa final'!$O$12),"")</f>
        <v/>
      </c>
      <c r="K17" s="68" t="str">
        <f>IF(AND('Mapa final'!$Y$14="Alta",'Mapa final'!$AA$14="Leve"),CONCATENATE("R2C",'Mapa final'!$O$14),"")</f>
        <v/>
      </c>
      <c r="L17" s="68" t="e">
        <f>IF(AND('Mapa final'!#REF!="Alta",'Mapa final'!#REF!="Leve"),CONCATENATE("R2C",'Mapa final'!#REF!),"")</f>
        <v>#REF!</v>
      </c>
      <c r="M17" s="68" t="e">
        <f>IF(AND('Mapa final'!#REF!="Alta",'Mapa final'!#REF!="Leve"),CONCATENATE("R2C",'Mapa final'!#REF!),"")</f>
        <v>#REF!</v>
      </c>
      <c r="N17" s="68" t="e">
        <f>IF(AND('Mapa final'!#REF!="Alta",'Mapa final'!#REF!="Leve"),CONCATENATE("R2C",'Mapa final'!#REF!),"")</f>
        <v>#REF!</v>
      </c>
      <c r="O17" s="69" t="e">
        <f>IF(AND('Mapa final'!#REF!="Alta",'Mapa final'!#REF!="Leve"),CONCATENATE("R2C",'Mapa final'!#REF!),"")</f>
        <v>#REF!</v>
      </c>
      <c r="P17" s="67" t="str">
        <f>IF(AND('Mapa final'!$Y$12="Alta",'Mapa final'!$AA$12="Menor"),CONCATENATE("R2C",'Mapa final'!$O$12),"")</f>
        <v/>
      </c>
      <c r="Q17" s="68" t="str">
        <f>IF(AND('Mapa final'!$Y$14="Alta",'Mapa final'!$AA$14="Menor"),CONCATENATE("R2C",'Mapa final'!$O$14),"")</f>
        <v/>
      </c>
      <c r="R17" s="68" t="e">
        <f>IF(AND('Mapa final'!#REF!="Alta",'Mapa final'!#REF!="Menor"),CONCATENATE("R2C",'Mapa final'!#REF!),"")</f>
        <v>#REF!</v>
      </c>
      <c r="S17" s="68" t="e">
        <f>IF(AND('Mapa final'!#REF!="Alta",'Mapa final'!#REF!="Menor"),CONCATENATE("R2C",'Mapa final'!#REF!),"")</f>
        <v>#REF!</v>
      </c>
      <c r="T17" s="68" t="e">
        <f>IF(AND('Mapa final'!#REF!="Alta",'Mapa final'!#REF!="Menor"),CONCATENATE("R2C",'Mapa final'!#REF!),"")</f>
        <v>#REF!</v>
      </c>
      <c r="U17" s="69" t="e">
        <f>IF(AND('Mapa final'!#REF!="Alta",'Mapa final'!#REF!="Menor"),CONCATENATE("R2C",'Mapa final'!#REF!),"")</f>
        <v>#REF!</v>
      </c>
      <c r="V17" s="52" t="str">
        <f>IF(AND('Mapa final'!$Y$12="Alta",'Mapa final'!$AA$12="Moderado"),CONCATENATE("R2C",'Mapa final'!$O$12),"")</f>
        <v/>
      </c>
      <c r="W17" s="53" t="str">
        <f>IF(AND('Mapa final'!$Y$14="Alta",'Mapa final'!$AA$14="Moderado"),CONCATENATE("R2C",'Mapa final'!$O$14),"")</f>
        <v/>
      </c>
      <c r="X17" s="53" t="e">
        <f>IF(AND('Mapa final'!#REF!="Alta",'Mapa final'!#REF!="Moderado"),CONCATENATE("R2C",'Mapa final'!#REF!),"")</f>
        <v>#REF!</v>
      </c>
      <c r="Y17" s="53" t="e">
        <f>IF(AND('Mapa final'!#REF!="Alta",'Mapa final'!#REF!="Moderado"),CONCATENATE("R2C",'Mapa final'!#REF!),"")</f>
        <v>#REF!</v>
      </c>
      <c r="Z17" s="53" t="e">
        <f>IF(AND('Mapa final'!#REF!="Alta",'Mapa final'!#REF!="Moderado"),CONCATENATE("R2C",'Mapa final'!#REF!),"")</f>
        <v>#REF!</v>
      </c>
      <c r="AA17" s="54" t="e">
        <f>IF(AND('Mapa final'!#REF!="Alta",'Mapa final'!#REF!="Moderado"),CONCATENATE("R2C",'Mapa final'!#REF!),"")</f>
        <v>#REF!</v>
      </c>
      <c r="AB17" s="52" t="str">
        <f>IF(AND('Mapa final'!$Y$12="Alta",'Mapa final'!$AA$12="Mayor"),CONCATENATE("R2C",'Mapa final'!$O$12),"")</f>
        <v/>
      </c>
      <c r="AC17" s="53" t="str">
        <f>IF(AND('Mapa final'!$Y$14="Alta",'Mapa final'!$AA$14="Mayor"),CONCATENATE("R2C",'Mapa final'!$O$14),"")</f>
        <v/>
      </c>
      <c r="AD17" s="53" t="e">
        <f>IF(AND('Mapa final'!#REF!="Alta",'Mapa final'!#REF!="Mayor"),CONCATENATE("R2C",'Mapa final'!#REF!),"")</f>
        <v>#REF!</v>
      </c>
      <c r="AE17" s="53" t="e">
        <f>IF(AND('Mapa final'!#REF!="Alta",'Mapa final'!#REF!="Mayor"),CONCATENATE("R2C",'Mapa final'!#REF!),"")</f>
        <v>#REF!</v>
      </c>
      <c r="AF17" s="53" t="e">
        <f>IF(AND('Mapa final'!#REF!="Alta",'Mapa final'!#REF!="Mayor"),CONCATENATE("R2C",'Mapa final'!#REF!),"")</f>
        <v>#REF!</v>
      </c>
      <c r="AG17" s="54" t="e">
        <f>IF(AND('Mapa final'!#REF!="Alta",'Mapa final'!#REF!="Mayor"),CONCATENATE("R2C",'Mapa final'!#REF!),"")</f>
        <v>#REF!</v>
      </c>
      <c r="AH17" s="55" t="str">
        <f>IF(AND('Mapa final'!$Y$12="Alta",'Mapa final'!$AA$12="Catastrófico"),CONCATENATE("R2C",'Mapa final'!$O$12),"")</f>
        <v/>
      </c>
      <c r="AI17" s="56" t="str">
        <f>IF(AND('Mapa final'!$Y$14="Alta",'Mapa final'!$AA$14="Catastrófico"),CONCATENATE("R2C",'Mapa final'!$O$14),"")</f>
        <v/>
      </c>
      <c r="AJ17" s="56" t="e">
        <f>IF(AND('Mapa final'!#REF!="Alta",'Mapa final'!#REF!="Catastrófico"),CONCATENATE("R2C",'Mapa final'!#REF!),"")</f>
        <v>#REF!</v>
      </c>
      <c r="AK17" s="56" t="e">
        <f>IF(AND('Mapa final'!#REF!="Alta",'Mapa final'!#REF!="Catastrófico"),CONCATENATE("R2C",'Mapa final'!#REF!),"")</f>
        <v>#REF!</v>
      </c>
      <c r="AL17" s="56" t="e">
        <f>IF(AND('Mapa final'!#REF!="Alta",'Mapa final'!#REF!="Catastrófico"),CONCATENATE("R2C",'Mapa final'!#REF!),"")</f>
        <v>#REF!</v>
      </c>
      <c r="AM17" s="57" t="e">
        <f>IF(AND('Mapa final'!#REF!="Alta",'Mapa final'!#REF!="Catastrófico"),CONCATENATE("R2C",'Mapa final'!#REF!),"")</f>
        <v>#REF!</v>
      </c>
      <c r="AN17" s="83"/>
      <c r="AO17" s="337"/>
      <c r="AP17" s="338"/>
      <c r="AQ17" s="338"/>
      <c r="AR17" s="338"/>
      <c r="AS17" s="338"/>
      <c r="AT17" s="339"/>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48"/>
      <c r="C18" s="248"/>
      <c r="D18" s="249"/>
      <c r="E18" s="347"/>
      <c r="F18" s="346"/>
      <c r="G18" s="346"/>
      <c r="H18" s="346"/>
      <c r="I18" s="346"/>
      <c r="J18" s="67" t="str">
        <f>IF(AND('Mapa final'!$Y$15="Alta",'Mapa final'!$AA$15="Leve"),CONCATENATE("R3C",'Mapa final'!$O$15),"")</f>
        <v/>
      </c>
      <c r="K18" s="68" t="e">
        <f>IF(AND('Mapa final'!#REF!="Alta",'Mapa final'!#REF!="Leve"),CONCATENATE("R3C",'Mapa final'!#REF!),"")</f>
        <v>#REF!</v>
      </c>
      <c r="L18" s="68" t="e">
        <f>IF(AND('Mapa final'!#REF!="Alta",'Mapa final'!#REF!="Leve"),CONCATENATE("R3C",'Mapa final'!#REF!),"")</f>
        <v>#REF!</v>
      </c>
      <c r="M18" s="68" t="e">
        <f>IF(AND('Mapa final'!#REF!="Alta",'Mapa final'!#REF!="Leve"),CONCATENATE("R3C",'Mapa final'!#REF!),"")</f>
        <v>#REF!</v>
      </c>
      <c r="N18" s="68" t="e">
        <f>IF(AND('Mapa final'!#REF!="Alta",'Mapa final'!#REF!="Leve"),CONCATENATE("R3C",'Mapa final'!#REF!),"")</f>
        <v>#REF!</v>
      </c>
      <c r="O18" s="69" t="e">
        <f>IF(AND('Mapa final'!#REF!="Alta",'Mapa final'!#REF!="Leve"),CONCATENATE("R3C",'Mapa final'!#REF!),"")</f>
        <v>#REF!</v>
      </c>
      <c r="P18" s="67" t="str">
        <f>IF(AND('Mapa final'!$Y$15="Alta",'Mapa final'!$AA$15="Menor"),CONCATENATE("R3C",'Mapa final'!$O$15),"")</f>
        <v/>
      </c>
      <c r="Q18" s="68" t="e">
        <f>IF(AND('Mapa final'!#REF!="Alta",'Mapa final'!#REF!="Menor"),CONCATENATE("R3C",'Mapa final'!#REF!),"")</f>
        <v>#REF!</v>
      </c>
      <c r="R18" s="68" t="e">
        <f>IF(AND('Mapa final'!#REF!="Alta",'Mapa final'!#REF!="Menor"),CONCATENATE("R3C",'Mapa final'!#REF!),"")</f>
        <v>#REF!</v>
      </c>
      <c r="S18" s="68" t="e">
        <f>IF(AND('Mapa final'!#REF!="Alta",'Mapa final'!#REF!="Menor"),CONCATENATE("R3C",'Mapa final'!#REF!),"")</f>
        <v>#REF!</v>
      </c>
      <c r="T18" s="68" t="e">
        <f>IF(AND('Mapa final'!#REF!="Alta",'Mapa final'!#REF!="Menor"),CONCATENATE("R3C",'Mapa final'!#REF!),"")</f>
        <v>#REF!</v>
      </c>
      <c r="U18" s="69" t="e">
        <f>IF(AND('Mapa final'!#REF!="Alta",'Mapa final'!#REF!="Menor"),CONCATENATE("R3C",'Mapa final'!#REF!),"")</f>
        <v>#REF!</v>
      </c>
      <c r="V18" s="52" t="str">
        <f>IF(AND('Mapa final'!$Y$15="Alta",'Mapa final'!$AA$15="Moderado"),CONCATENATE("R3C",'Mapa final'!$O$15),"")</f>
        <v/>
      </c>
      <c r="W18" s="53" t="e">
        <f>IF(AND('Mapa final'!#REF!="Alta",'Mapa final'!#REF!="Moderado"),CONCATENATE("R3C",'Mapa final'!#REF!),"")</f>
        <v>#REF!</v>
      </c>
      <c r="X18" s="53" t="e">
        <f>IF(AND('Mapa final'!#REF!="Alta",'Mapa final'!#REF!="Moderado"),CONCATENATE("R3C",'Mapa final'!#REF!),"")</f>
        <v>#REF!</v>
      </c>
      <c r="Y18" s="53" t="e">
        <f>IF(AND('Mapa final'!#REF!="Alta",'Mapa final'!#REF!="Moderado"),CONCATENATE("R3C",'Mapa final'!#REF!),"")</f>
        <v>#REF!</v>
      </c>
      <c r="Z18" s="53" t="e">
        <f>IF(AND('Mapa final'!#REF!="Alta",'Mapa final'!#REF!="Moderado"),CONCATENATE("R3C",'Mapa final'!#REF!),"")</f>
        <v>#REF!</v>
      </c>
      <c r="AA18" s="54" t="e">
        <f>IF(AND('Mapa final'!#REF!="Alta",'Mapa final'!#REF!="Moderado"),CONCATENATE("R3C",'Mapa final'!#REF!),"")</f>
        <v>#REF!</v>
      </c>
      <c r="AB18" s="52" t="str">
        <f>IF(AND('Mapa final'!$Y$15="Alta",'Mapa final'!$AA$15="Mayor"),CONCATENATE("R3C",'Mapa final'!$O$15),"")</f>
        <v/>
      </c>
      <c r="AC18" s="53" t="e">
        <f>IF(AND('Mapa final'!#REF!="Alta",'Mapa final'!#REF!="Mayor"),CONCATENATE("R3C",'Mapa final'!#REF!),"")</f>
        <v>#REF!</v>
      </c>
      <c r="AD18" s="53" t="e">
        <f>IF(AND('Mapa final'!#REF!="Alta",'Mapa final'!#REF!="Mayor"),CONCATENATE("R3C",'Mapa final'!#REF!),"")</f>
        <v>#REF!</v>
      </c>
      <c r="AE18" s="53" t="e">
        <f>IF(AND('Mapa final'!#REF!="Alta",'Mapa final'!#REF!="Mayor"),CONCATENATE("R3C",'Mapa final'!#REF!),"")</f>
        <v>#REF!</v>
      </c>
      <c r="AF18" s="53" t="e">
        <f>IF(AND('Mapa final'!#REF!="Alta",'Mapa final'!#REF!="Mayor"),CONCATENATE("R3C",'Mapa final'!#REF!),"")</f>
        <v>#REF!</v>
      </c>
      <c r="AG18" s="54" t="e">
        <f>IF(AND('Mapa final'!#REF!="Alta",'Mapa final'!#REF!="Mayor"),CONCATENATE("R3C",'Mapa final'!#REF!),"")</f>
        <v>#REF!</v>
      </c>
      <c r="AH18" s="55" t="str">
        <f>IF(AND('Mapa final'!$Y$15="Alta",'Mapa final'!$AA$15="Catastrófico"),CONCATENATE("R3C",'Mapa final'!$O$15),"")</f>
        <v/>
      </c>
      <c r="AI18" s="56" t="e">
        <f>IF(AND('Mapa final'!#REF!="Alta",'Mapa final'!#REF!="Catastrófico"),CONCATENATE("R3C",'Mapa final'!#REF!),"")</f>
        <v>#REF!</v>
      </c>
      <c r="AJ18" s="56" t="e">
        <f>IF(AND('Mapa final'!#REF!="Alta",'Mapa final'!#REF!="Catastrófico"),CONCATENATE("R3C",'Mapa final'!#REF!),"")</f>
        <v>#REF!</v>
      </c>
      <c r="AK18" s="56" t="e">
        <f>IF(AND('Mapa final'!#REF!="Alta",'Mapa final'!#REF!="Catastrófico"),CONCATENATE("R3C",'Mapa final'!#REF!),"")</f>
        <v>#REF!</v>
      </c>
      <c r="AL18" s="56" t="e">
        <f>IF(AND('Mapa final'!#REF!="Alta",'Mapa final'!#REF!="Catastrófico"),CONCATENATE("R3C",'Mapa final'!#REF!),"")</f>
        <v>#REF!</v>
      </c>
      <c r="AM18" s="57" t="e">
        <f>IF(AND('Mapa final'!#REF!="Alta",'Mapa final'!#REF!="Catastrófico"),CONCATENATE("R3C",'Mapa final'!#REF!),"")</f>
        <v>#REF!</v>
      </c>
      <c r="AN18" s="83"/>
      <c r="AO18" s="337"/>
      <c r="AP18" s="338"/>
      <c r="AQ18" s="338"/>
      <c r="AR18" s="338"/>
      <c r="AS18" s="338"/>
      <c r="AT18" s="339"/>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48"/>
      <c r="C19" s="248"/>
      <c r="D19" s="249"/>
      <c r="E19" s="347"/>
      <c r="F19" s="346"/>
      <c r="G19" s="346"/>
      <c r="H19" s="346"/>
      <c r="I19" s="346"/>
      <c r="J19" s="67" t="e">
        <f>IF(AND('Mapa final'!#REF!="Alta",'Mapa final'!#REF!="Leve"),CONCATENATE("R4C",'Mapa final'!#REF!),"")</f>
        <v>#REF!</v>
      </c>
      <c r="K19" s="68" t="e">
        <f>IF(AND('Mapa final'!#REF!="Alta",'Mapa final'!#REF!="Leve"),CONCATENATE("R4C",'Mapa final'!#REF!),"")</f>
        <v>#REF!</v>
      </c>
      <c r="L19" s="68" t="e">
        <f>IF(AND('Mapa final'!#REF!="Alta",'Mapa final'!#REF!="Leve"),CONCATENATE("R4C",'Mapa final'!#REF!),"")</f>
        <v>#REF!</v>
      </c>
      <c r="M19" s="68" t="e">
        <f>IF(AND('Mapa final'!#REF!="Alta",'Mapa final'!#REF!="Leve"),CONCATENATE("R4C",'Mapa final'!#REF!),"")</f>
        <v>#REF!</v>
      </c>
      <c r="N19" s="68" t="e">
        <f>IF(AND('Mapa final'!#REF!="Alta",'Mapa final'!#REF!="Leve"),CONCATENATE("R4C",'Mapa final'!#REF!),"")</f>
        <v>#REF!</v>
      </c>
      <c r="O19" s="69" t="e">
        <f>IF(AND('Mapa final'!#REF!="Alta",'Mapa final'!#REF!="Leve"),CONCATENATE("R4C",'Mapa final'!#REF!),"")</f>
        <v>#REF!</v>
      </c>
      <c r="P19" s="67" t="e">
        <f>IF(AND('Mapa final'!#REF!="Alta",'Mapa final'!#REF!="Menor"),CONCATENATE("R4C",'Mapa final'!#REF!),"")</f>
        <v>#REF!</v>
      </c>
      <c r="Q19" s="68" t="e">
        <f>IF(AND('Mapa final'!#REF!="Alta",'Mapa final'!#REF!="Menor"),CONCATENATE("R4C",'Mapa final'!#REF!),"")</f>
        <v>#REF!</v>
      </c>
      <c r="R19" s="68" t="e">
        <f>IF(AND('Mapa final'!#REF!="Alta",'Mapa final'!#REF!="Menor"),CONCATENATE("R4C",'Mapa final'!#REF!),"")</f>
        <v>#REF!</v>
      </c>
      <c r="S19" s="68" t="e">
        <f>IF(AND('Mapa final'!#REF!="Alta",'Mapa final'!#REF!="Menor"),CONCATENATE("R4C",'Mapa final'!#REF!),"")</f>
        <v>#REF!</v>
      </c>
      <c r="T19" s="68" t="e">
        <f>IF(AND('Mapa final'!#REF!="Alta",'Mapa final'!#REF!="Menor"),CONCATENATE("R4C",'Mapa final'!#REF!),"")</f>
        <v>#REF!</v>
      </c>
      <c r="U19" s="69" t="e">
        <f>IF(AND('Mapa final'!#REF!="Alta",'Mapa final'!#REF!="Menor"),CONCATENATE("R4C",'Mapa final'!#REF!),"")</f>
        <v>#REF!</v>
      </c>
      <c r="V19" s="52" t="e">
        <f>IF(AND('Mapa final'!#REF!="Alta",'Mapa final'!#REF!="Moderado"),CONCATENATE("R4C",'Mapa final'!#REF!),"")</f>
        <v>#REF!</v>
      </c>
      <c r="W19" s="53" t="e">
        <f>IF(AND('Mapa final'!#REF!="Alta",'Mapa final'!#REF!="Moderado"),CONCATENATE("R4C",'Mapa final'!#REF!),"")</f>
        <v>#REF!</v>
      </c>
      <c r="X19" s="53" t="e">
        <f>IF(AND('Mapa final'!#REF!="Alta",'Mapa final'!#REF!="Moderado"),CONCATENATE("R4C",'Mapa final'!#REF!),"")</f>
        <v>#REF!</v>
      </c>
      <c r="Y19" s="53" t="e">
        <f>IF(AND('Mapa final'!#REF!="Alta",'Mapa final'!#REF!="Moderado"),CONCATENATE("R4C",'Mapa final'!#REF!),"")</f>
        <v>#REF!</v>
      </c>
      <c r="Z19" s="53" t="e">
        <f>IF(AND('Mapa final'!#REF!="Alta",'Mapa final'!#REF!="Moderado"),CONCATENATE("R4C",'Mapa final'!#REF!),"")</f>
        <v>#REF!</v>
      </c>
      <c r="AA19" s="54" t="e">
        <f>IF(AND('Mapa final'!#REF!="Alta",'Mapa final'!#REF!="Moderado"),CONCATENATE("R4C",'Mapa final'!#REF!),"")</f>
        <v>#REF!</v>
      </c>
      <c r="AB19" s="52" t="e">
        <f>IF(AND('Mapa final'!#REF!="Alta",'Mapa final'!#REF!="Mayor"),CONCATENATE("R4C",'Mapa final'!#REF!),"")</f>
        <v>#REF!</v>
      </c>
      <c r="AC19" s="53" t="e">
        <f>IF(AND('Mapa final'!#REF!="Alta",'Mapa final'!#REF!="Mayor"),CONCATENATE("R4C",'Mapa final'!#REF!),"")</f>
        <v>#REF!</v>
      </c>
      <c r="AD19" s="53" t="e">
        <f>IF(AND('Mapa final'!#REF!="Alta",'Mapa final'!#REF!="Mayor"),CONCATENATE("R4C",'Mapa final'!#REF!),"")</f>
        <v>#REF!</v>
      </c>
      <c r="AE19" s="53" t="e">
        <f>IF(AND('Mapa final'!#REF!="Alta",'Mapa final'!#REF!="Mayor"),CONCATENATE("R4C",'Mapa final'!#REF!),"")</f>
        <v>#REF!</v>
      </c>
      <c r="AF19" s="53" t="e">
        <f>IF(AND('Mapa final'!#REF!="Alta",'Mapa final'!#REF!="Mayor"),CONCATENATE("R4C",'Mapa final'!#REF!),"")</f>
        <v>#REF!</v>
      </c>
      <c r="AG19" s="54" t="e">
        <f>IF(AND('Mapa final'!#REF!="Alta",'Mapa final'!#REF!="Mayor"),CONCATENATE("R4C",'Mapa final'!#REF!),"")</f>
        <v>#REF!</v>
      </c>
      <c r="AH19" s="55" t="e">
        <f>IF(AND('Mapa final'!#REF!="Alta",'Mapa final'!#REF!="Catastrófico"),CONCATENATE("R4C",'Mapa final'!#REF!),"")</f>
        <v>#REF!</v>
      </c>
      <c r="AI19" s="56" t="e">
        <f>IF(AND('Mapa final'!#REF!="Alta",'Mapa final'!#REF!="Catastrófico"),CONCATENATE("R4C",'Mapa final'!#REF!),"")</f>
        <v>#REF!</v>
      </c>
      <c r="AJ19" s="56" t="e">
        <f>IF(AND('Mapa final'!#REF!="Alta",'Mapa final'!#REF!="Catastrófico"),CONCATENATE("R4C",'Mapa final'!#REF!),"")</f>
        <v>#REF!</v>
      </c>
      <c r="AK19" s="56" t="e">
        <f>IF(AND('Mapa final'!#REF!="Alta",'Mapa final'!#REF!="Catastrófico"),CONCATENATE("R4C",'Mapa final'!#REF!),"")</f>
        <v>#REF!</v>
      </c>
      <c r="AL19" s="56" t="e">
        <f>IF(AND('Mapa final'!#REF!="Alta",'Mapa final'!#REF!="Catastrófico"),CONCATENATE("R4C",'Mapa final'!#REF!),"")</f>
        <v>#REF!</v>
      </c>
      <c r="AM19" s="57" t="e">
        <f>IF(AND('Mapa final'!#REF!="Alta",'Mapa final'!#REF!="Catastrófico"),CONCATENATE("R4C",'Mapa final'!#REF!),"")</f>
        <v>#REF!</v>
      </c>
      <c r="AN19" s="83"/>
      <c r="AO19" s="337"/>
      <c r="AP19" s="338"/>
      <c r="AQ19" s="338"/>
      <c r="AR19" s="338"/>
      <c r="AS19" s="338"/>
      <c r="AT19" s="339"/>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48"/>
      <c r="C20" s="248"/>
      <c r="D20" s="249"/>
      <c r="E20" s="347"/>
      <c r="F20" s="346"/>
      <c r="G20" s="346"/>
      <c r="H20" s="346"/>
      <c r="I20" s="346"/>
      <c r="J20" s="67" t="e">
        <f>IF(AND('Mapa final'!#REF!="Alta",'Mapa final'!#REF!="Leve"),CONCATENATE("R5C",'Mapa final'!#REF!),"")</f>
        <v>#REF!</v>
      </c>
      <c r="K20" s="68" t="e">
        <f>IF(AND('Mapa final'!#REF!="Alta",'Mapa final'!#REF!="Leve"),CONCATENATE("R5C",'Mapa final'!#REF!),"")</f>
        <v>#REF!</v>
      </c>
      <c r="L20" s="68" t="e">
        <f>IF(AND('Mapa final'!#REF!="Alta",'Mapa final'!#REF!="Leve"),CONCATENATE("R5C",'Mapa final'!#REF!),"")</f>
        <v>#REF!</v>
      </c>
      <c r="M20" s="68" t="e">
        <f>IF(AND('Mapa final'!#REF!="Alta",'Mapa final'!#REF!="Leve"),CONCATENATE("R5C",'Mapa final'!#REF!),"")</f>
        <v>#REF!</v>
      </c>
      <c r="N20" s="68" t="e">
        <f>IF(AND('Mapa final'!#REF!="Alta",'Mapa final'!#REF!="Leve"),CONCATENATE("R5C",'Mapa final'!#REF!),"")</f>
        <v>#REF!</v>
      </c>
      <c r="O20" s="69" t="e">
        <f>IF(AND('Mapa final'!#REF!="Alta",'Mapa final'!#REF!="Leve"),CONCATENATE("R5C",'Mapa final'!#REF!),"")</f>
        <v>#REF!</v>
      </c>
      <c r="P20" s="67" t="e">
        <f>IF(AND('Mapa final'!#REF!="Alta",'Mapa final'!#REF!="Menor"),CONCATENATE("R5C",'Mapa final'!#REF!),"")</f>
        <v>#REF!</v>
      </c>
      <c r="Q20" s="68" t="e">
        <f>IF(AND('Mapa final'!#REF!="Alta",'Mapa final'!#REF!="Menor"),CONCATENATE("R5C",'Mapa final'!#REF!),"")</f>
        <v>#REF!</v>
      </c>
      <c r="R20" s="68" t="e">
        <f>IF(AND('Mapa final'!#REF!="Alta",'Mapa final'!#REF!="Menor"),CONCATENATE("R5C",'Mapa final'!#REF!),"")</f>
        <v>#REF!</v>
      </c>
      <c r="S20" s="68" t="e">
        <f>IF(AND('Mapa final'!#REF!="Alta",'Mapa final'!#REF!="Menor"),CONCATENATE("R5C",'Mapa final'!#REF!),"")</f>
        <v>#REF!</v>
      </c>
      <c r="T20" s="68" t="e">
        <f>IF(AND('Mapa final'!#REF!="Alta",'Mapa final'!#REF!="Menor"),CONCATENATE("R5C",'Mapa final'!#REF!),"")</f>
        <v>#REF!</v>
      </c>
      <c r="U20" s="69" t="e">
        <f>IF(AND('Mapa final'!#REF!="Alta",'Mapa final'!#REF!="Menor"),CONCATENATE("R5C",'Mapa final'!#REF!),"")</f>
        <v>#REF!</v>
      </c>
      <c r="V20" s="52" t="e">
        <f>IF(AND('Mapa final'!#REF!="Alta",'Mapa final'!#REF!="Moderado"),CONCATENATE("R5C",'Mapa final'!#REF!),"")</f>
        <v>#REF!</v>
      </c>
      <c r="W20" s="53" t="e">
        <f>IF(AND('Mapa final'!#REF!="Alta",'Mapa final'!#REF!="Moderado"),CONCATENATE("R5C",'Mapa final'!#REF!),"")</f>
        <v>#REF!</v>
      </c>
      <c r="X20" s="53" t="e">
        <f>IF(AND('Mapa final'!#REF!="Alta",'Mapa final'!#REF!="Moderado"),CONCATENATE("R5C",'Mapa final'!#REF!),"")</f>
        <v>#REF!</v>
      </c>
      <c r="Y20" s="53" t="e">
        <f>IF(AND('Mapa final'!#REF!="Alta",'Mapa final'!#REF!="Moderado"),CONCATENATE("R5C",'Mapa final'!#REF!),"")</f>
        <v>#REF!</v>
      </c>
      <c r="Z20" s="53" t="e">
        <f>IF(AND('Mapa final'!#REF!="Alta",'Mapa final'!#REF!="Moderado"),CONCATENATE("R5C",'Mapa final'!#REF!),"")</f>
        <v>#REF!</v>
      </c>
      <c r="AA20" s="54" t="e">
        <f>IF(AND('Mapa final'!#REF!="Alta",'Mapa final'!#REF!="Moderado"),CONCATENATE("R5C",'Mapa final'!#REF!),"")</f>
        <v>#REF!</v>
      </c>
      <c r="AB20" s="52" t="e">
        <f>IF(AND('Mapa final'!#REF!="Alta",'Mapa final'!#REF!="Mayor"),CONCATENATE("R5C",'Mapa final'!#REF!),"")</f>
        <v>#REF!</v>
      </c>
      <c r="AC20" s="53" t="e">
        <f>IF(AND('Mapa final'!#REF!="Alta",'Mapa final'!#REF!="Mayor"),CONCATENATE("R5C",'Mapa final'!#REF!),"")</f>
        <v>#REF!</v>
      </c>
      <c r="AD20" s="53" t="e">
        <f>IF(AND('Mapa final'!#REF!="Alta",'Mapa final'!#REF!="Mayor"),CONCATENATE("R5C",'Mapa final'!#REF!),"")</f>
        <v>#REF!</v>
      </c>
      <c r="AE20" s="53" t="e">
        <f>IF(AND('Mapa final'!#REF!="Alta",'Mapa final'!#REF!="Mayor"),CONCATENATE("R5C",'Mapa final'!#REF!),"")</f>
        <v>#REF!</v>
      </c>
      <c r="AF20" s="53" t="e">
        <f>IF(AND('Mapa final'!#REF!="Alta",'Mapa final'!#REF!="Mayor"),CONCATENATE("R5C",'Mapa final'!#REF!),"")</f>
        <v>#REF!</v>
      </c>
      <c r="AG20" s="54" t="e">
        <f>IF(AND('Mapa final'!#REF!="Alta",'Mapa final'!#REF!="Mayor"),CONCATENATE("R5C",'Mapa final'!#REF!),"")</f>
        <v>#REF!</v>
      </c>
      <c r="AH20" s="55" t="e">
        <f>IF(AND('Mapa final'!#REF!="Alta",'Mapa final'!#REF!="Catastrófico"),CONCATENATE("R5C",'Mapa final'!#REF!),"")</f>
        <v>#REF!</v>
      </c>
      <c r="AI20" s="56" t="e">
        <f>IF(AND('Mapa final'!#REF!="Alta",'Mapa final'!#REF!="Catastrófico"),CONCATENATE("R5C",'Mapa final'!#REF!),"")</f>
        <v>#REF!</v>
      </c>
      <c r="AJ20" s="56" t="e">
        <f>IF(AND('Mapa final'!#REF!="Alta",'Mapa final'!#REF!="Catastrófico"),CONCATENATE("R5C",'Mapa final'!#REF!),"")</f>
        <v>#REF!</v>
      </c>
      <c r="AK20" s="56" t="e">
        <f>IF(AND('Mapa final'!#REF!="Alta",'Mapa final'!#REF!="Catastrófico"),CONCATENATE("R5C",'Mapa final'!#REF!),"")</f>
        <v>#REF!</v>
      </c>
      <c r="AL20" s="56" t="e">
        <f>IF(AND('Mapa final'!#REF!="Alta",'Mapa final'!#REF!="Catastrófico"),CONCATENATE("R5C",'Mapa final'!#REF!),"")</f>
        <v>#REF!</v>
      </c>
      <c r="AM20" s="57" t="e">
        <f>IF(AND('Mapa final'!#REF!="Alta",'Mapa final'!#REF!="Catastrófico"),CONCATENATE("R5C",'Mapa final'!#REF!),"")</f>
        <v>#REF!</v>
      </c>
      <c r="AN20" s="83"/>
      <c r="AO20" s="337"/>
      <c r="AP20" s="338"/>
      <c r="AQ20" s="338"/>
      <c r="AR20" s="338"/>
      <c r="AS20" s="338"/>
      <c r="AT20" s="339"/>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48"/>
      <c r="C21" s="248"/>
      <c r="D21" s="249"/>
      <c r="E21" s="347"/>
      <c r="F21" s="346"/>
      <c r="G21" s="346"/>
      <c r="H21" s="346"/>
      <c r="I21" s="346"/>
      <c r="J21" s="67" t="e">
        <f>IF(AND('Mapa final'!#REF!="Alta",'Mapa final'!#REF!="Leve"),CONCATENATE("R6C",'Mapa final'!#REF!),"")</f>
        <v>#REF!</v>
      </c>
      <c r="K21" s="68" t="e">
        <f>IF(AND('Mapa final'!#REF!="Alta",'Mapa final'!#REF!="Leve"),CONCATENATE("R6C",'Mapa final'!#REF!),"")</f>
        <v>#REF!</v>
      </c>
      <c r="L21" s="68" t="e">
        <f>IF(AND('Mapa final'!#REF!="Alta",'Mapa final'!#REF!="Leve"),CONCATENATE("R6C",'Mapa final'!#REF!),"")</f>
        <v>#REF!</v>
      </c>
      <c r="M21" s="68" t="e">
        <f>IF(AND('Mapa final'!#REF!="Alta",'Mapa final'!#REF!="Leve"),CONCATENATE("R6C",'Mapa final'!#REF!),"")</f>
        <v>#REF!</v>
      </c>
      <c r="N21" s="68" t="e">
        <f>IF(AND('Mapa final'!#REF!="Alta",'Mapa final'!#REF!="Leve"),CONCATENATE("R6C",'Mapa final'!#REF!),"")</f>
        <v>#REF!</v>
      </c>
      <c r="O21" s="69" t="e">
        <f>IF(AND('Mapa final'!#REF!="Alta",'Mapa final'!#REF!="Leve"),CONCATENATE("R6C",'Mapa final'!#REF!),"")</f>
        <v>#REF!</v>
      </c>
      <c r="P21" s="67" t="e">
        <f>IF(AND('Mapa final'!#REF!="Alta",'Mapa final'!#REF!="Menor"),CONCATENATE("R6C",'Mapa final'!#REF!),"")</f>
        <v>#REF!</v>
      </c>
      <c r="Q21" s="68" t="e">
        <f>IF(AND('Mapa final'!#REF!="Alta",'Mapa final'!#REF!="Menor"),CONCATENATE("R6C",'Mapa final'!#REF!),"")</f>
        <v>#REF!</v>
      </c>
      <c r="R21" s="68" t="e">
        <f>IF(AND('Mapa final'!#REF!="Alta",'Mapa final'!#REF!="Menor"),CONCATENATE("R6C",'Mapa final'!#REF!),"")</f>
        <v>#REF!</v>
      </c>
      <c r="S21" s="68" t="e">
        <f>IF(AND('Mapa final'!#REF!="Alta",'Mapa final'!#REF!="Menor"),CONCATENATE("R6C",'Mapa final'!#REF!),"")</f>
        <v>#REF!</v>
      </c>
      <c r="T21" s="68" t="e">
        <f>IF(AND('Mapa final'!#REF!="Alta",'Mapa final'!#REF!="Menor"),CONCATENATE("R6C",'Mapa final'!#REF!),"")</f>
        <v>#REF!</v>
      </c>
      <c r="U21" s="69" t="e">
        <f>IF(AND('Mapa final'!#REF!="Alta",'Mapa final'!#REF!="Menor"),CONCATENATE("R6C",'Mapa final'!#REF!),"")</f>
        <v>#REF!</v>
      </c>
      <c r="V21" s="52" t="e">
        <f>IF(AND('Mapa final'!#REF!="Alta",'Mapa final'!#REF!="Moderado"),CONCATENATE("R6C",'Mapa final'!#REF!),"")</f>
        <v>#REF!</v>
      </c>
      <c r="W21" s="53" t="e">
        <f>IF(AND('Mapa final'!#REF!="Alta",'Mapa final'!#REF!="Moderado"),CONCATENATE("R6C",'Mapa final'!#REF!),"")</f>
        <v>#REF!</v>
      </c>
      <c r="X21" s="53" t="e">
        <f>IF(AND('Mapa final'!#REF!="Alta",'Mapa final'!#REF!="Moderado"),CONCATENATE("R6C",'Mapa final'!#REF!),"")</f>
        <v>#REF!</v>
      </c>
      <c r="Y21" s="53" t="e">
        <f>IF(AND('Mapa final'!#REF!="Alta",'Mapa final'!#REF!="Moderado"),CONCATENATE("R6C",'Mapa final'!#REF!),"")</f>
        <v>#REF!</v>
      </c>
      <c r="Z21" s="53" t="e">
        <f>IF(AND('Mapa final'!#REF!="Alta",'Mapa final'!#REF!="Moderado"),CONCATENATE("R6C",'Mapa final'!#REF!),"")</f>
        <v>#REF!</v>
      </c>
      <c r="AA21" s="54" t="e">
        <f>IF(AND('Mapa final'!#REF!="Alta",'Mapa final'!#REF!="Moderado"),CONCATENATE("R6C",'Mapa final'!#REF!),"")</f>
        <v>#REF!</v>
      </c>
      <c r="AB21" s="52" t="e">
        <f>IF(AND('Mapa final'!#REF!="Alta",'Mapa final'!#REF!="Mayor"),CONCATENATE("R6C",'Mapa final'!#REF!),"")</f>
        <v>#REF!</v>
      </c>
      <c r="AC21" s="53" t="e">
        <f>IF(AND('Mapa final'!#REF!="Alta",'Mapa final'!#REF!="Mayor"),CONCATENATE("R6C",'Mapa final'!#REF!),"")</f>
        <v>#REF!</v>
      </c>
      <c r="AD21" s="53" t="e">
        <f>IF(AND('Mapa final'!#REF!="Alta",'Mapa final'!#REF!="Mayor"),CONCATENATE("R6C",'Mapa final'!#REF!),"")</f>
        <v>#REF!</v>
      </c>
      <c r="AE21" s="53" t="e">
        <f>IF(AND('Mapa final'!#REF!="Alta",'Mapa final'!#REF!="Mayor"),CONCATENATE("R6C",'Mapa final'!#REF!),"")</f>
        <v>#REF!</v>
      </c>
      <c r="AF21" s="53" t="e">
        <f>IF(AND('Mapa final'!#REF!="Alta",'Mapa final'!#REF!="Mayor"),CONCATENATE("R6C",'Mapa final'!#REF!),"")</f>
        <v>#REF!</v>
      </c>
      <c r="AG21" s="54" t="e">
        <f>IF(AND('Mapa final'!#REF!="Alta",'Mapa final'!#REF!="Mayor"),CONCATENATE("R6C",'Mapa final'!#REF!),"")</f>
        <v>#REF!</v>
      </c>
      <c r="AH21" s="55" t="e">
        <f>IF(AND('Mapa final'!#REF!="Alta",'Mapa final'!#REF!="Catastrófico"),CONCATENATE("R6C",'Mapa final'!#REF!),"")</f>
        <v>#REF!</v>
      </c>
      <c r="AI21" s="56" t="e">
        <f>IF(AND('Mapa final'!#REF!="Alta",'Mapa final'!#REF!="Catastrófico"),CONCATENATE("R6C",'Mapa final'!#REF!),"")</f>
        <v>#REF!</v>
      </c>
      <c r="AJ21" s="56" t="e">
        <f>IF(AND('Mapa final'!#REF!="Alta",'Mapa final'!#REF!="Catastrófico"),CONCATENATE("R6C",'Mapa final'!#REF!),"")</f>
        <v>#REF!</v>
      </c>
      <c r="AK21" s="56" t="e">
        <f>IF(AND('Mapa final'!#REF!="Alta",'Mapa final'!#REF!="Catastrófico"),CONCATENATE("R6C",'Mapa final'!#REF!),"")</f>
        <v>#REF!</v>
      </c>
      <c r="AL21" s="56" t="e">
        <f>IF(AND('Mapa final'!#REF!="Alta",'Mapa final'!#REF!="Catastrófico"),CONCATENATE("R6C",'Mapa final'!#REF!),"")</f>
        <v>#REF!</v>
      </c>
      <c r="AM21" s="57" t="e">
        <f>IF(AND('Mapa final'!#REF!="Alta",'Mapa final'!#REF!="Catastrófico"),CONCATENATE("R6C",'Mapa final'!#REF!),"")</f>
        <v>#REF!</v>
      </c>
      <c r="AN21" s="83"/>
      <c r="AO21" s="337"/>
      <c r="AP21" s="338"/>
      <c r="AQ21" s="338"/>
      <c r="AR21" s="338"/>
      <c r="AS21" s="338"/>
      <c r="AT21" s="33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48"/>
      <c r="C22" s="248"/>
      <c r="D22" s="249"/>
      <c r="E22" s="347"/>
      <c r="F22" s="346"/>
      <c r="G22" s="346"/>
      <c r="H22" s="346"/>
      <c r="I22" s="346"/>
      <c r="J22" s="67" t="e">
        <f>IF(AND('Mapa final'!#REF!="Alta",'Mapa final'!#REF!="Leve"),CONCATENATE("R7C",'Mapa final'!#REF!),"")</f>
        <v>#REF!</v>
      </c>
      <c r="K22" s="68" t="e">
        <f>IF(AND('Mapa final'!#REF!="Alta",'Mapa final'!#REF!="Leve"),CONCATENATE("R7C",'Mapa final'!#REF!),"")</f>
        <v>#REF!</v>
      </c>
      <c r="L22" s="68" t="e">
        <f>IF(AND('Mapa final'!#REF!="Alta",'Mapa final'!#REF!="Leve"),CONCATENATE("R7C",'Mapa final'!#REF!),"")</f>
        <v>#REF!</v>
      </c>
      <c r="M22" s="68" t="e">
        <f>IF(AND('Mapa final'!#REF!="Alta",'Mapa final'!#REF!="Leve"),CONCATENATE("R7C",'Mapa final'!#REF!),"")</f>
        <v>#REF!</v>
      </c>
      <c r="N22" s="68" t="e">
        <f>IF(AND('Mapa final'!#REF!="Alta",'Mapa final'!#REF!="Leve"),CONCATENATE("R7C",'Mapa final'!#REF!),"")</f>
        <v>#REF!</v>
      </c>
      <c r="O22" s="69" t="e">
        <f>IF(AND('Mapa final'!#REF!="Alta",'Mapa final'!#REF!="Leve"),CONCATENATE("R7C",'Mapa final'!#REF!),"")</f>
        <v>#REF!</v>
      </c>
      <c r="P22" s="67" t="e">
        <f>IF(AND('Mapa final'!#REF!="Alta",'Mapa final'!#REF!="Menor"),CONCATENATE("R7C",'Mapa final'!#REF!),"")</f>
        <v>#REF!</v>
      </c>
      <c r="Q22" s="68" t="e">
        <f>IF(AND('Mapa final'!#REF!="Alta",'Mapa final'!#REF!="Menor"),CONCATENATE("R7C",'Mapa final'!#REF!),"")</f>
        <v>#REF!</v>
      </c>
      <c r="R22" s="68" t="e">
        <f>IF(AND('Mapa final'!#REF!="Alta",'Mapa final'!#REF!="Menor"),CONCATENATE("R7C",'Mapa final'!#REF!),"")</f>
        <v>#REF!</v>
      </c>
      <c r="S22" s="68" t="e">
        <f>IF(AND('Mapa final'!#REF!="Alta",'Mapa final'!#REF!="Menor"),CONCATENATE("R7C",'Mapa final'!#REF!),"")</f>
        <v>#REF!</v>
      </c>
      <c r="T22" s="68" t="e">
        <f>IF(AND('Mapa final'!#REF!="Alta",'Mapa final'!#REF!="Menor"),CONCATENATE("R7C",'Mapa final'!#REF!),"")</f>
        <v>#REF!</v>
      </c>
      <c r="U22" s="69" t="e">
        <f>IF(AND('Mapa final'!#REF!="Alta",'Mapa final'!#REF!="Menor"),CONCATENATE("R7C",'Mapa final'!#REF!),"")</f>
        <v>#REF!</v>
      </c>
      <c r="V22" s="52" t="e">
        <f>IF(AND('Mapa final'!#REF!="Alta",'Mapa final'!#REF!="Moderado"),CONCATENATE("R7C",'Mapa final'!#REF!),"")</f>
        <v>#REF!</v>
      </c>
      <c r="W22" s="53" t="e">
        <f>IF(AND('Mapa final'!#REF!="Alta",'Mapa final'!#REF!="Moderado"),CONCATENATE("R7C",'Mapa final'!#REF!),"")</f>
        <v>#REF!</v>
      </c>
      <c r="X22" s="53" t="e">
        <f>IF(AND('Mapa final'!#REF!="Alta",'Mapa final'!#REF!="Moderado"),CONCATENATE("R7C",'Mapa final'!#REF!),"")</f>
        <v>#REF!</v>
      </c>
      <c r="Y22" s="53" t="e">
        <f>IF(AND('Mapa final'!#REF!="Alta",'Mapa final'!#REF!="Moderado"),CONCATENATE("R7C",'Mapa final'!#REF!),"")</f>
        <v>#REF!</v>
      </c>
      <c r="Z22" s="53" t="e">
        <f>IF(AND('Mapa final'!#REF!="Alta",'Mapa final'!#REF!="Moderado"),CONCATENATE("R7C",'Mapa final'!#REF!),"")</f>
        <v>#REF!</v>
      </c>
      <c r="AA22" s="54" t="e">
        <f>IF(AND('Mapa final'!#REF!="Alta",'Mapa final'!#REF!="Moderado"),CONCATENATE("R7C",'Mapa final'!#REF!),"")</f>
        <v>#REF!</v>
      </c>
      <c r="AB22" s="52" t="e">
        <f>IF(AND('Mapa final'!#REF!="Alta",'Mapa final'!#REF!="Mayor"),CONCATENATE("R7C",'Mapa final'!#REF!),"")</f>
        <v>#REF!</v>
      </c>
      <c r="AC22" s="53" t="e">
        <f>IF(AND('Mapa final'!#REF!="Alta",'Mapa final'!#REF!="Mayor"),CONCATENATE("R7C",'Mapa final'!#REF!),"")</f>
        <v>#REF!</v>
      </c>
      <c r="AD22" s="53" t="e">
        <f>IF(AND('Mapa final'!#REF!="Alta",'Mapa final'!#REF!="Mayor"),CONCATENATE("R7C",'Mapa final'!#REF!),"")</f>
        <v>#REF!</v>
      </c>
      <c r="AE22" s="53" t="e">
        <f>IF(AND('Mapa final'!#REF!="Alta",'Mapa final'!#REF!="Mayor"),CONCATENATE("R7C",'Mapa final'!#REF!),"")</f>
        <v>#REF!</v>
      </c>
      <c r="AF22" s="53" t="e">
        <f>IF(AND('Mapa final'!#REF!="Alta",'Mapa final'!#REF!="Mayor"),CONCATENATE("R7C",'Mapa final'!#REF!),"")</f>
        <v>#REF!</v>
      </c>
      <c r="AG22" s="54" t="e">
        <f>IF(AND('Mapa final'!#REF!="Alta",'Mapa final'!#REF!="Mayor"),CONCATENATE("R7C",'Mapa final'!#REF!),"")</f>
        <v>#REF!</v>
      </c>
      <c r="AH22" s="55" t="e">
        <f>IF(AND('Mapa final'!#REF!="Alta",'Mapa final'!#REF!="Catastrófico"),CONCATENATE("R7C",'Mapa final'!#REF!),"")</f>
        <v>#REF!</v>
      </c>
      <c r="AI22" s="56" t="e">
        <f>IF(AND('Mapa final'!#REF!="Alta",'Mapa final'!#REF!="Catastrófico"),CONCATENATE("R7C",'Mapa final'!#REF!),"")</f>
        <v>#REF!</v>
      </c>
      <c r="AJ22" s="56" t="e">
        <f>IF(AND('Mapa final'!#REF!="Alta",'Mapa final'!#REF!="Catastrófico"),CONCATENATE("R7C",'Mapa final'!#REF!),"")</f>
        <v>#REF!</v>
      </c>
      <c r="AK22" s="56" t="e">
        <f>IF(AND('Mapa final'!#REF!="Alta",'Mapa final'!#REF!="Catastrófico"),CONCATENATE("R7C",'Mapa final'!#REF!),"")</f>
        <v>#REF!</v>
      </c>
      <c r="AL22" s="56" t="e">
        <f>IF(AND('Mapa final'!#REF!="Alta",'Mapa final'!#REF!="Catastrófico"),CONCATENATE("R7C",'Mapa final'!#REF!),"")</f>
        <v>#REF!</v>
      </c>
      <c r="AM22" s="57" t="e">
        <f>IF(AND('Mapa final'!#REF!="Alta",'Mapa final'!#REF!="Catastrófico"),CONCATENATE("R7C",'Mapa final'!#REF!),"")</f>
        <v>#REF!</v>
      </c>
      <c r="AN22" s="83"/>
      <c r="AO22" s="337"/>
      <c r="AP22" s="338"/>
      <c r="AQ22" s="338"/>
      <c r="AR22" s="338"/>
      <c r="AS22" s="338"/>
      <c r="AT22" s="339"/>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48"/>
      <c r="C23" s="248"/>
      <c r="D23" s="249"/>
      <c r="E23" s="347"/>
      <c r="F23" s="346"/>
      <c r="G23" s="346"/>
      <c r="H23" s="346"/>
      <c r="I23" s="346"/>
      <c r="J23" s="67" t="e">
        <f>IF(AND('Mapa final'!#REF!="Alta",'Mapa final'!#REF!="Leve"),CONCATENATE("R8C",'Mapa final'!#REF!),"")</f>
        <v>#REF!</v>
      </c>
      <c r="K23" s="68" t="e">
        <f>IF(AND('Mapa final'!#REF!="Alta",'Mapa final'!#REF!="Leve"),CONCATENATE("R8C",'Mapa final'!#REF!),"")</f>
        <v>#REF!</v>
      </c>
      <c r="L23" s="68" t="e">
        <f>IF(AND('Mapa final'!#REF!="Alta",'Mapa final'!#REF!="Leve"),CONCATENATE("R8C",'Mapa final'!#REF!),"")</f>
        <v>#REF!</v>
      </c>
      <c r="M23" s="68" t="e">
        <f>IF(AND('Mapa final'!#REF!="Alta",'Mapa final'!#REF!="Leve"),CONCATENATE("R8C",'Mapa final'!#REF!),"")</f>
        <v>#REF!</v>
      </c>
      <c r="N23" s="68" t="e">
        <f>IF(AND('Mapa final'!#REF!="Alta",'Mapa final'!#REF!="Leve"),CONCATENATE("R8C",'Mapa final'!#REF!),"")</f>
        <v>#REF!</v>
      </c>
      <c r="O23" s="69" t="e">
        <f>IF(AND('Mapa final'!#REF!="Alta",'Mapa final'!#REF!="Leve"),CONCATENATE("R8C",'Mapa final'!#REF!),"")</f>
        <v>#REF!</v>
      </c>
      <c r="P23" s="67" t="e">
        <f>IF(AND('Mapa final'!#REF!="Alta",'Mapa final'!#REF!="Menor"),CONCATENATE("R8C",'Mapa final'!#REF!),"")</f>
        <v>#REF!</v>
      </c>
      <c r="Q23" s="68" t="e">
        <f>IF(AND('Mapa final'!#REF!="Alta",'Mapa final'!#REF!="Menor"),CONCATENATE("R8C",'Mapa final'!#REF!),"")</f>
        <v>#REF!</v>
      </c>
      <c r="R23" s="68" t="e">
        <f>IF(AND('Mapa final'!#REF!="Alta",'Mapa final'!#REF!="Menor"),CONCATENATE("R8C",'Mapa final'!#REF!),"")</f>
        <v>#REF!</v>
      </c>
      <c r="S23" s="68" t="e">
        <f>IF(AND('Mapa final'!#REF!="Alta",'Mapa final'!#REF!="Menor"),CONCATENATE("R8C",'Mapa final'!#REF!),"")</f>
        <v>#REF!</v>
      </c>
      <c r="T23" s="68" t="e">
        <f>IF(AND('Mapa final'!#REF!="Alta",'Mapa final'!#REF!="Menor"),CONCATENATE("R8C",'Mapa final'!#REF!),"")</f>
        <v>#REF!</v>
      </c>
      <c r="U23" s="69" t="e">
        <f>IF(AND('Mapa final'!#REF!="Alta",'Mapa final'!#REF!="Menor"),CONCATENATE("R8C",'Mapa final'!#REF!),"")</f>
        <v>#REF!</v>
      </c>
      <c r="V23" s="52" t="e">
        <f>IF(AND('Mapa final'!#REF!="Alta",'Mapa final'!#REF!="Moderado"),CONCATENATE("R8C",'Mapa final'!#REF!),"")</f>
        <v>#REF!</v>
      </c>
      <c r="W23" s="53" t="e">
        <f>IF(AND('Mapa final'!#REF!="Alta",'Mapa final'!#REF!="Moderado"),CONCATENATE("R8C",'Mapa final'!#REF!),"")</f>
        <v>#REF!</v>
      </c>
      <c r="X23" s="53" t="e">
        <f>IF(AND('Mapa final'!#REF!="Alta",'Mapa final'!#REF!="Moderado"),CONCATENATE("R8C",'Mapa final'!#REF!),"")</f>
        <v>#REF!</v>
      </c>
      <c r="Y23" s="53" t="e">
        <f>IF(AND('Mapa final'!#REF!="Alta",'Mapa final'!#REF!="Moderado"),CONCATENATE("R8C",'Mapa final'!#REF!),"")</f>
        <v>#REF!</v>
      </c>
      <c r="Z23" s="53" t="e">
        <f>IF(AND('Mapa final'!#REF!="Alta",'Mapa final'!#REF!="Moderado"),CONCATENATE("R8C",'Mapa final'!#REF!),"")</f>
        <v>#REF!</v>
      </c>
      <c r="AA23" s="54" t="e">
        <f>IF(AND('Mapa final'!#REF!="Alta",'Mapa final'!#REF!="Moderado"),CONCATENATE("R8C",'Mapa final'!#REF!),"")</f>
        <v>#REF!</v>
      </c>
      <c r="AB23" s="52" t="e">
        <f>IF(AND('Mapa final'!#REF!="Alta",'Mapa final'!#REF!="Mayor"),CONCATENATE("R8C",'Mapa final'!#REF!),"")</f>
        <v>#REF!</v>
      </c>
      <c r="AC23" s="53" t="e">
        <f>IF(AND('Mapa final'!#REF!="Alta",'Mapa final'!#REF!="Mayor"),CONCATENATE("R8C",'Mapa final'!#REF!),"")</f>
        <v>#REF!</v>
      </c>
      <c r="AD23" s="53" t="e">
        <f>IF(AND('Mapa final'!#REF!="Alta",'Mapa final'!#REF!="Mayor"),CONCATENATE("R8C",'Mapa final'!#REF!),"")</f>
        <v>#REF!</v>
      </c>
      <c r="AE23" s="53" t="e">
        <f>IF(AND('Mapa final'!#REF!="Alta",'Mapa final'!#REF!="Mayor"),CONCATENATE("R8C",'Mapa final'!#REF!),"")</f>
        <v>#REF!</v>
      </c>
      <c r="AF23" s="53" t="e">
        <f>IF(AND('Mapa final'!#REF!="Alta",'Mapa final'!#REF!="Mayor"),CONCATENATE("R8C",'Mapa final'!#REF!),"")</f>
        <v>#REF!</v>
      </c>
      <c r="AG23" s="54" t="e">
        <f>IF(AND('Mapa final'!#REF!="Alta",'Mapa final'!#REF!="Mayor"),CONCATENATE("R8C",'Mapa final'!#REF!),"")</f>
        <v>#REF!</v>
      </c>
      <c r="AH23" s="55" t="e">
        <f>IF(AND('Mapa final'!#REF!="Alta",'Mapa final'!#REF!="Catastrófico"),CONCATENATE("R8C",'Mapa final'!#REF!),"")</f>
        <v>#REF!</v>
      </c>
      <c r="AI23" s="56" t="e">
        <f>IF(AND('Mapa final'!#REF!="Alta",'Mapa final'!#REF!="Catastrófico"),CONCATENATE("R8C",'Mapa final'!#REF!),"")</f>
        <v>#REF!</v>
      </c>
      <c r="AJ23" s="56" t="e">
        <f>IF(AND('Mapa final'!#REF!="Alta",'Mapa final'!#REF!="Catastrófico"),CONCATENATE("R8C",'Mapa final'!#REF!),"")</f>
        <v>#REF!</v>
      </c>
      <c r="AK23" s="56" t="e">
        <f>IF(AND('Mapa final'!#REF!="Alta",'Mapa final'!#REF!="Catastrófico"),CONCATENATE("R8C",'Mapa final'!#REF!),"")</f>
        <v>#REF!</v>
      </c>
      <c r="AL23" s="56" t="e">
        <f>IF(AND('Mapa final'!#REF!="Alta",'Mapa final'!#REF!="Catastrófico"),CONCATENATE("R8C",'Mapa final'!#REF!),"")</f>
        <v>#REF!</v>
      </c>
      <c r="AM23" s="57" t="e">
        <f>IF(AND('Mapa final'!#REF!="Alta",'Mapa final'!#REF!="Catastrófico"),CONCATENATE("R8C",'Mapa final'!#REF!),"")</f>
        <v>#REF!</v>
      </c>
      <c r="AN23" s="83"/>
      <c r="AO23" s="337"/>
      <c r="AP23" s="338"/>
      <c r="AQ23" s="338"/>
      <c r="AR23" s="338"/>
      <c r="AS23" s="338"/>
      <c r="AT23" s="339"/>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48"/>
      <c r="C24" s="248"/>
      <c r="D24" s="249"/>
      <c r="E24" s="347"/>
      <c r="F24" s="346"/>
      <c r="G24" s="346"/>
      <c r="H24" s="346"/>
      <c r="I24" s="346"/>
      <c r="J24" s="67" t="e">
        <f>IF(AND('Mapa final'!#REF!="Alta",'Mapa final'!#REF!="Leve"),CONCATENATE("R9C",'Mapa final'!#REF!),"")</f>
        <v>#REF!</v>
      </c>
      <c r="K24" s="68" t="e">
        <f>IF(AND('Mapa final'!#REF!="Alta",'Mapa final'!#REF!="Leve"),CONCATENATE("R9C",'Mapa final'!#REF!),"")</f>
        <v>#REF!</v>
      </c>
      <c r="L24" s="68" t="e">
        <f>IF(AND('Mapa final'!#REF!="Alta",'Mapa final'!#REF!="Leve"),CONCATENATE("R9C",'Mapa final'!#REF!),"")</f>
        <v>#REF!</v>
      </c>
      <c r="M24" s="68" t="e">
        <f>IF(AND('Mapa final'!#REF!="Alta",'Mapa final'!#REF!="Leve"),CONCATENATE("R9C",'Mapa final'!#REF!),"")</f>
        <v>#REF!</v>
      </c>
      <c r="N24" s="68" t="e">
        <f>IF(AND('Mapa final'!#REF!="Alta",'Mapa final'!#REF!="Leve"),CONCATENATE("R9C",'Mapa final'!#REF!),"")</f>
        <v>#REF!</v>
      </c>
      <c r="O24" s="69" t="e">
        <f>IF(AND('Mapa final'!#REF!="Alta",'Mapa final'!#REF!="Leve"),CONCATENATE("R9C",'Mapa final'!#REF!),"")</f>
        <v>#REF!</v>
      </c>
      <c r="P24" s="67" t="e">
        <f>IF(AND('Mapa final'!#REF!="Alta",'Mapa final'!#REF!="Menor"),CONCATENATE("R9C",'Mapa final'!#REF!),"")</f>
        <v>#REF!</v>
      </c>
      <c r="Q24" s="68" t="e">
        <f>IF(AND('Mapa final'!#REF!="Alta",'Mapa final'!#REF!="Menor"),CONCATENATE("R9C",'Mapa final'!#REF!),"")</f>
        <v>#REF!</v>
      </c>
      <c r="R24" s="68" t="e">
        <f>IF(AND('Mapa final'!#REF!="Alta",'Mapa final'!#REF!="Menor"),CONCATENATE("R9C",'Mapa final'!#REF!),"")</f>
        <v>#REF!</v>
      </c>
      <c r="S24" s="68" t="e">
        <f>IF(AND('Mapa final'!#REF!="Alta",'Mapa final'!#REF!="Menor"),CONCATENATE("R9C",'Mapa final'!#REF!),"")</f>
        <v>#REF!</v>
      </c>
      <c r="T24" s="68" t="e">
        <f>IF(AND('Mapa final'!#REF!="Alta",'Mapa final'!#REF!="Menor"),CONCATENATE("R9C",'Mapa final'!#REF!),"")</f>
        <v>#REF!</v>
      </c>
      <c r="U24" s="69" t="e">
        <f>IF(AND('Mapa final'!#REF!="Alta",'Mapa final'!#REF!="Menor"),CONCATENATE("R9C",'Mapa final'!#REF!),"")</f>
        <v>#REF!</v>
      </c>
      <c r="V24" s="52" t="e">
        <f>IF(AND('Mapa final'!#REF!="Alta",'Mapa final'!#REF!="Moderado"),CONCATENATE("R9C",'Mapa final'!#REF!),"")</f>
        <v>#REF!</v>
      </c>
      <c r="W24" s="53" t="e">
        <f>IF(AND('Mapa final'!#REF!="Alta",'Mapa final'!#REF!="Moderado"),CONCATENATE("R9C",'Mapa final'!#REF!),"")</f>
        <v>#REF!</v>
      </c>
      <c r="X24" s="53" t="e">
        <f>IF(AND('Mapa final'!#REF!="Alta",'Mapa final'!#REF!="Moderado"),CONCATENATE("R9C",'Mapa final'!#REF!),"")</f>
        <v>#REF!</v>
      </c>
      <c r="Y24" s="53" t="e">
        <f>IF(AND('Mapa final'!#REF!="Alta",'Mapa final'!#REF!="Moderado"),CONCATENATE("R9C",'Mapa final'!#REF!),"")</f>
        <v>#REF!</v>
      </c>
      <c r="Z24" s="53" t="e">
        <f>IF(AND('Mapa final'!#REF!="Alta",'Mapa final'!#REF!="Moderado"),CONCATENATE("R9C",'Mapa final'!#REF!),"")</f>
        <v>#REF!</v>
      </c>
      <c r="AA24" s="54" t="e">
        <f>IF(AND('Mapa final'!#REF!="Alta",'Mapa final'!#REF!="Moderado"),CONCATENATE("R9C",'Mapa final'!#REF!),"")</f>
        <v>#REF!</v>
      </c>
      <c r="AB24" s="52" t="e">
        <f>IF(AND('Mapa final'!#REF!="Alta",'Mapa final'!#REF!="Mayor"),CONCATENATE("R9C",'Mapa final'!#REF!),"")</f>
        <v>#REF!</v>
      </c>
      <c r="AC24" s="53" t="e">
        <f>IF(AND('Mapa final'!#REF!="Alta",'Mapa final'!#REF!="Mayor"),CONCATENATE("R9C",'Mapa final'!#REF!),"")</f>
        <v>#REF!</v>
      </c>
      <c r="AD24" s="53" t="e">
        <f>IF(AND('Mapa final'!#REF!="Alta",'Mapa final'!#REF!="Mayor"),CONCATENATE("R9C",'Mapa final'!#REF!),"")</f>
        <v>#REF!</v>
      </c>
      <c r="AE24" s="53" t="e">
        <f>IF(AND('Mapa final'!#REF!="Alta",'Mapa final'!#REF!="Mayor"),CONCATENATE("R9C",'Mapa final'!#REF!),"")</f>
        <v>#REF!</v>
      </c>
      <c r="AF24" s="53" t="e">
        <f>IF(AND('Mapa final'!#REF!="Alta",'Mapa final'!#REF!="Mayor"),CONCATENATE("R9C",'Mapa final'!#REF!),"")</f>
        <v>#REF!</v>
      </c>
      <c r="AG24" s="54" t="e">
        <f>IF(AND('Mapa final'!#REF!="Alta",'Mapa final'!#REF!="Mayor"),CONCATENATE("R9C",'Mapa final'!#REF!),"")</f>
        <v>#REF!</v>
      </c>
      <c r="AH24" s="55" t="e">
        <f>IF(AND('Mapa final'!#REF!="Alta",'Mapa final'!#REF!="Catastrófico"),CONCATENATE("R9C",'Mapa final'!#REF!),"")</f>
        <v>#REF!</v>
      </c>
      <c r="AI24" s="56" t="e">
        <f>IF(AND('Mapa final'!#REF!="Alta",'Mapa final'!#REF!="Catastrófico"),CONCATENATE("R9C",'Mapa final'!#REF!),"")</f>
        <v>#REF!</v>
      </c>
      <c r="AJ24" s="56" t="e">
        <f>IF(AND('Mapa final'!#REF!="Alta",'Mapa final'!#REF!="Catastrófico"),CONCATENATE("R9C",'Mapa final'!#REF!),"")</f>
        <v>#REF!</v>
      </c>
      <c r="AK24" s="56" t="e">
        <f>IF(AND('Mapa final'!#REF!="Alta",'Mapa final'!#REF!="Catastrófico"),CONCATENATE("R9C",'Mapa final'!#REF!),"")</f>
        <v>#REF!</v>
      </c>
      <c r="AL24" s="56" t="e">
        <f>IF(AND('Mapa final'!#REF!="Alta",'Mapa final'!#REF!="Catastrófico"),CONCATENATE("R9C",'Mapa final'!#REF!),"")</f>
        <v>#REF!</v>
      </c>
      <c r="AM24" s="57" t="e">
        <f>IF(AND('Mapa final'!#REF!="Alta",'Mapa final'!#REF!="Catastrófico"),CONCATENATE("R9C",'Mapa final'!#REF!),"")</f>
        <v>#REF!</v>
      </c>
      <c r="AN24" s="83"/>
      <c r="AO24" s="337"/>
      <c r="AP24" s="338"/>
      <c r="AQ24" s="338"/>
      <c r="AR24" s="338"/>
      <c r="AS24" s="338"/>
      <c r="AT24" s="339"/>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48"/>
      <c r="C25" s="248"/>
      <c r="D25" s="249"/>
      <c r="E25" s="348"/>
      <c r="F25" s="349"/>
      <c r="G25" s="349"/>
      <c r="H25" s="349"/>
      <c r="I25" s="349"/>
      <c r="J25" s="70" t="e">
        <f>IF(AND('Mapa final'!#REF!="Alta",'Mapa final'!#REF!="Leve"),CONCATENATE("R10C",'Mapa final'!#REF!),"")</f>
        <v>#REF!</v>
      </c>
      <c r="K25" s="71" t="e">
        <f>IF(AND('Mapa final'!#REF!="Alta",'Mapa final'!#REF!="Leve"),CONCATENATE("R10C",'Mapa final'!#REF!),"")</f>
        <v>#REF!</v>
      </c>
      <c r="L25" s="71" t="e">
        <f>IF(AND('Mapa final'!#REF!="Alta",'Mapa final'!#REF!="Leve"),CONCATENATE("R10C",'Mapa final'!#REF!),"")</f>
        <v>#REF!</v>
      </c>
      <c r="M25" s="71" t="e">
        <f>IF(AND('Mapa final'!#REF!="Alta",'Mapa final'!#REF!="Leve"),CONCATENATE("R10C",'Mapa final'!#REF!),"")</f>
        <v>#REF!</v>
      </c>
      <c r="N25" s="71" t="e">
        <f>IF(AND('Mapa final'!#REF!="Alta",'Mapa final'!#REF!="Leve"),CONCATENATE("R10C",'Mapa final'!#REF!),"")</f>
        <v>#REF!</v>
      </c>
      <c r="O25" s="72" t="str">
        <f>IF(AND('Mapa final'!$Y$17="Alta",'Mapa final'!$AA$17="Leve"),CONCATENATE("R10C",'Mapa final'!$O$17),"")</f>
        <v/>
      </c>
      <c r="P25" s="70" t="e">
        <f>IF(AND('Mapa final'!#REF!="Alta",'Mapa final'!#REF!="Menor"),CONCATENATE("R10C",'Mapa final'!#REF!),"")</f>
        <v>#REF!</v>
      </c>
      <c r="Q25" s="71" t="e">
        <f>IF(AND('Mapa final'!#REF!="Alta",'Mapa final'!#REF!="Menor"),CONCATENATE("R10C",'Mapa final'!#REF!),"")</f>
        <v>#REF!</v>
      </c>
      <c r="R25" s="71" t="e">
        <f>IF(AND('Mapa final'!#REF!="Alta",'Mapa final'!#REF!="Menor"),CONCATENATE("R10C",'Mapa final'!#REF!),"")</f>
        <v>#REF!</v>
      </c>
      <c r="S25" s="71" t="e">
        <f>IF(AND('Mapa final'!#REF!="Alta",'Mapa final'!#REF!="Menor"),CONCATENATE("R10C",'Mapa final'!#REF!),"")</f>
        <v>#REF!</v>
      </c>
      <c r="T25" s="71" t="e">
        <f>IF(AND('Mapa final'!#REF!="Alta",'Mapa final'!#REF!="Menor"),CONCATENATE("R10C",'Mapa final'!#REF!),"")</f>
        <v>#REF!</v>
      </c>
      <c r="U25" s="72" t="str">
        <f>IF(AND('Mapa final'!$Y$17="Alta",'Mapa final'!$AA$17="Menor"),CONCATENATE("R10C",'Mapa final'!$O$17),"")</f>
        <v/>
      </c>
      <c r="V25" s="58" t="e">
        <f>IF(AND('Mapa final'!#REF!="Alta",'Mapa final'!#REF!="Moderado"),CONCATENATE("R10C",'Mapa final'!#REF!),"")</f>
        <v>#REF!</v>
      </c>
      <c r="W25" s="59" t="e">
        <f>IF(AND('Mapa final'!#REF!="Alta",'Mapa final'!#REF!="Moderado"),CONCATENATE("R10C",'Mapa final'!#REF!),"")</f>
        <v>#REF!</v>
      </c>
      <c r="X25" s="59" t="e">
        <f>IF(AND('Mapa final'!#REF!="Alta",'Mapa final'!#REF!="Moderado"),CONCATENATE("R10C",'Mapa final'!#REF!),"")</f>
        <v>#REF!</v>
      </c>
      <c r="Y25" s="59" t="e">
        <f>IF(AND('Mapa final'!#REF!="Alta",'Mapa final'!#REF!="Moderado"),CONCATENATE("R10C",'Mapa final'!#REF!),"")</f>
        <v>#REF!</v>
      </c>
      <c r="Z25" s="59" t="e">
        <f>IF(AND('Mapa final'!#REF!="Alta",'Mapa final'!#REF!="Moderado"),CONCATENATE("R10C",'Mapa final'!#REF!),"")</f>
        <v>#REF!</v>
      </c>
      <c r="AA25" s="60" t="str">
        <f>IF(AND('Mapa final'!$Y$17="Alta",'Mapa final'!$AA$17="Moderado"),CONCATENATE("R10C",'Mapa final'!$O$17),"")</f>
        <v/>
      </c>
      <c r="AB25" s="58" t="e">
        <f>IF(AND('Mapa final'!#REF!="Alta",'Mapa final'!#REF!="Mayor"),CONCATENATE("R10C",'Mapa final'!#REF!),"")</f>
        <v>#REF!</v>
      </c>
      <c r="AC25" s="59" t="e">
        <f>IF(AND('Mapa final'!#REF!="Alta",'Mapa final'!#REF!="Mayor"),CONCATENATE("R10C",'Mapa final'!#REF!),"")</f>
        <v>#REF!</v>
      </c>
      <c r="AD25" s="59" t="e">
        <f>IF(AND('Mapa final'!#REF!="Alta",'Mapa final'!#REF!="Mayor"),CONCATENATE("R10C",'Mapa final'!#REF!),"")</f>
        <v>#REF!</v>
      </c>
      <c r="AE25" s="59" t="e">
        <f>IF(AND('Mapa final'!#REF!="Alta",'Mapa final'!#REF!="Mayor"),CONCATENATE("R10C",'Mapa final'!#REF!),"")</f>
        <v>#REF!</v>
      </c>
      <c r="AF25" s="59" t="e">
        <f>IF(AND('Mapa final'!#REF!="Alta",'Mapa final'!#REF!="Mayor"),CONCATENATE("R10C",'Mapa final'!#REF!),"")</f>
        <v>#REF!</v>
      </c>
      <c r="AG25" s="60" t="str">
        <f>IF(AND('Mapa final'!$Y$17="Alta",'Mapa final'!$AA$17="Mayor"),CONCATENATE("R10C",'Mapa final'!$O$17),"")</f>
        <v/>
      </c>
      <c r="AH25" s="61" t="e">
        <f>IF(AND('Mapa final'!#REF!="Alta",'Mapa final'!#REF!="Catastrófico"),CONCATENATE("R10C",'Mapa final'!#REF!),"")</f>
        <v>#REF!</v>
      </c>
      <c r="AI25" s="62" t="e">
        <f>IF(AND('Mapa final'!#REF!="Alta",'Mapa final'!#REF!="Catastrófico"),CONCATENATE("R10C",'Mapa final'!#REF!),"")</f>
        <v>#REF!</v>
      </c>
      <c r="AJ25" s="62" t="e">
        <f>IF(AND('Mapa final'!#REF!="Alta",'Mapa final'!#REF!="Catastrófico"),CONCATENATE("R10C",'Mapa final'!#REF!),"")</f>
        <v>#REF!</v>
      </c>
      <c r="AK25" s="62" t="e">
        <f>IF(AND('Mapa final'!#REF!="Alta",'Mapa final'!#REF!="Catastrófico"),CONCATENATE("R10C",'Mapa final'!#REF!),"")</f>
        <v>#REF!</v>
      </c>
      <c r="AL25" s="62" t="e">
        <f>IF(AND('Mapa final'!#REF!="Alta",'Mapa final'!#REF!="Catastrófico"),CONCATENATE("R10C",'Mapa final'!#REF!),"")</f>
        <v>#REF!</v>
      </c>
      <c r="AM25" s="63" t="str">
        <f>IF(AND('Mapa final'!$Y$17="Alta",'Mapa final'!$AA$17="Catastrófico"),CONCATENATE("R10C",'Mapa final'!$O$17),"")</f>
        <v/>
      </c>
      <c r="AN25" s="83"/>
      <c r="AO25" s="340"/>
      <c r="AP25" s="341"/>
      <c r="AQ25" s="341"/>
      <c r="AR25" s="341"/>
      <c r="AS25" s="341"/>
      <c r="AT25" s="342"/>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48"/>
      <c r="C26" s="248"/>
      <c r="D26" s="249"/>
      <c r="E26" s="343" t="s">
        <v>117</v>
      </c>
      <c r="F26" s="344"/>
      <c r="G26" s="344"/>
      <c r="H26" s="344"/>
      <c r="I26" s="361"/>
      <c r="J26" s="64" t="str">
        <f>IF(AND('Mapa final'!$Y$10="Media",'Mapa final'!$AA$10="Leve"),CONCATENATE("R1C",'Mapa final'!$O$10),"")</f>
        <v/>
      </c>
      <c r="K26" s="65" t="str">
        <f>IF(AND('Mapa final'!$Y$11="Media",'Mapa final'!$AA$11="Leve"),CONCATENATE("R1C",'Mapa final'!$O$11),"")</f>
        <v/>
      </c>
      <c r="L26" s="65" t="e">
        <f>IF(AND('Mapa final'!#REF!="Media",'Mapa final'!#REF!="Leve"),CONCATENATE("R1C",'Mapa final'!#REF!),"")</f>
        <v>#REF!</v>
      </c>
      <c r="M26" s="65" t="e">
        <f>IF(AND('Mapa final'!#REF!="Media",'Mapa final'!#REF!="Leve"),CONCATENATE("R1C",'Mapa final'!#REF!),"")</f>
        <v>#REF!</v>
      </c>
      <c r="N26" s="65" t="e">
        <f>IF(AND('Mapa final'!#REF!="Media",'Mapa final'!#REF!="Leve"),CONCATENATE("R1C",'Mapa final'!#REF!),"")</f>
        <v>#REF!</v>
      </c>
      <c r="O26" s="66" t="e">
        <f>IF(AND('Mapa final'!#REF!="Media",'Mapa final'!#REF!="Leve"),CONCATENATE("R1C",'Mapa final'!#REF!),"")</f>
        <v>#REF!</v>
      </c>
      <c r="P26" s="64" t="str">
        <f>IF(AND('Mapa final'!$Y$10="Media",'Mapa final'!$AA$10="Menor"),CONCATENATE("R1C",'Mapa final'!$O$10),"")</f>
        <v/>
      </c>
      <c r="Q26" s="65" t="str">
        <f>IF(AND('Mapa final'!$Y$11="Media",'Mapa final'!$AA$11="Menor"),CONCATENATE("R1C",'Mapa final'!$O$11),"")</f>
        <v/>
      </c>
      <c r="R26" s="65" t="e">
        <f>IF(AND('Mapa final'!#REF!="Media",'Mapa final'!#REF!="Menor"),CONCATENATE("R1C",'Mapa final'!#REF!),"")</f>
        <v>#REF!</v>
      </c>
      <c r="S26" s="65" t="e">
        <f>IF(AND('Mapa final'!#REF!="Media",'Mapa final'!#REF!="Menor"),CONCATENATE("R1C",'Mapa final'!#REF!),"")</f>
        <v>#REF!</v>
      </c>
      <c r="T26" s="65" t="e">
        <f>IF(AND('Mapa final'!#REF!="Media",'Mapa final'!#REF!="Menor"),CONCATENATE("R1C",'Mapa final'!#REF!),"")</f>
        <v>#REF!</v>
      </c>
      <c r="U26" s="66" t="e">
        <f>IF(AND('Mapa final'!#REF!="Media",'Mapa final'!#REF!="Menor"),CONCATENATE("R1C",'Mapa final'!#REF!),"")</f>
        <v>#REF!</v>
      </c>
      <c r="V26" s="64" t="str">
        <f>IF(AND('Mapa final'!$Y$10="Media",'Mapa final'!$AA$10="Moderado"),CONCATENATE("R1C",'Mapa final'!$O$10),"")</f>
        <v/>
      </c>
      <c r="W26" s="65" t="str">
        <f>IF(AND('Mapa final'!$Y$11="Media",'Mapa final'!$AA$11="Moderado"),CONCATENATE("R1C",'Mapa final'!$O$11),"")</f>
        <v/>
      </c>
      <c r="X26" s="65" t="e">
        <f>IF(AND('Mapa final'!#REF!="Media",'Mapa final'!#REF!="Moderado"),CONCATENATE("R1C",'Mapa final'!#REF!),"")</f>
        <v>#REF!</v>
      </c>
      <c r="Y26" s="65" t="e">
        <f>IF(AND('Mapa final'!#REF!="Media",'Mapa final'!#REF!="Moderado"),CONCATENATE("R1C",'Mapa final'!#REF!),"")</f>
        <v>#REF!</v>
      </c>
      <c r="Z26" s="65" t="e">
        <f>IF(AND('Mapa final'!#REF!="Media",'Mapa final'!#REF!="Moderado"),CONCATENATE("R1C",'Mapa final'!#REF!),"")</f>
        <v>#REF!</v>
      </c>
      <c r="AA26" s="66" t="e">
        <f>IF(AND('Mapa final'!#REF!="Media",'Mapa final'!#REF!="Moderado"),CONCATENATE("R1C",'Mapa final'!#REF!),"")</f>
        <v>#REF!</v>
      </c>
      <c r="AB26" s="46" t="str">
        <f>IF(AND('Mapa final'!$Y$10="Media",'Mapa final'!$AA$10="Mayor"),CONCATENATE("R1C",'Mapa final'!$O$10),"")</f>
        <v/>
      </c>
      <c r="AC26" s="47" t="str">
        <f>IF(AND('Mapa final'!$Y$11="Media",'Mapa final'!$AA$11="Mayor"),CONCATENATE("R1C",'Mapa final'!$O$11),"")</f>
        <v/>
      </c>
      <c r="AD26" s="47" t="e">
        <f>IF(AND('Mapa final'!#REF!="Media",'Mapa final'!#REF!="Mayor"),CONCATENATE("R1C",'Mapa final'!#REF!),"")</f>
        <v>#REF!</v>
      </c>
      <c r="AE26" s="47" t="e">
        <f>IF(AND('Mapa final'!#REF!="Media",'Mapa final'!#REF!="Mayor"),CONCATENATE("R1C",'Mapa final'!#REF!),"")</f>
        <v>#REF!</v>
      </c>
      <c r="AF26" s="47" t="e">
        <f>IF(AND('Mapa final'!#REF!="Media",'Mapa final'!#REF!="Mayor"),CONCATENATE("R1C",'Mapa final'!#REF!),"")</f>
        <v>#REF!</v>
      </c>
      <c r="AG26" s="48" t="e">
        <f>IF(AND('Mapa final'!#REF!="Media",'Mapa final'!#REF!="Mayor"),CONCATENATE("R1C",'Mapa final'!#REF!),"")</f>
        <v>#REF!</v>
      </c>
      <c r="AH26" s="49" t="str">
        <f>IF(AND('Mapa final'!$Y$10="Media",'Mapa final'!$AA$10="Catastrófico"),CONCATENATE("R1C",'Mapa final'!$O$10),"")</f>
        <v/>
      </c>
      <c r="AI26" s="50" t="str">
        <f>IF(AND('Mapa final'!$Y$11="Media",'Mapa final'!$AA$11="Catastrófico"),CONCATENATE("R1C",'Mapa final'!$O$11),"")</f>
        <v/>
      </c>
      <c r="AJ26" s="50" t="e">
        <f>IF(AND('Mapa final'!#REF!="Media",'Mapa final'!#REF!="Catastrófico"),CONCATENATE("R1C",'Mapa final'!#REF!),"")</f>
        <v>#REF!</v>
      </c>
      <c r="AK26" s="50" t="e">
        <f>IF(AND('Mapa final'!#REF!="Media",'Mapa final'!#REF!="Catastrófico"),CONCATENATE("R1C",'Mapa final'!#REF!),"")</f>
        <v>#REF!</v>
      </c>
      <c r="AL26" s="50" t="e">
        <f>IF(AND('Mapa final'!#REF!="Media",'Mapa final'!#REF!="Catastrófico"),CONCATENATE("R1C",'Mapa final'!#REF!),"")</f>
        <v>#REF!</v>
      </c>
      <c r="AM26" s="51" t="e">
        <f>IF(AND('Mapa final'!#REF!="Media",'Mapa final'!#REF!="Catastrófico"),CONCATENATE("R1C",'Mapa final'!#REF!),"")</f>
        <v>#REF!</v>
      </c>
      <c r="AN26" s="83"/>
      <c r="AO26" s="373" t="s">
        <v>81</v>
      </c>
      <c r="AP26" s="374"/>
      <c r="AQ26" s="374"/>
      <c r="AR26" s="374"/>
      <c r="AS26" s="374"/>
      <c r="AT26" s="375"/>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48"/>
      <c r="C27" s="248"/>
      <c r="D27" s="249"/>
      <c r="E27" s="345"/>
      <c r="F27" s="346"/>
      <c r="G27" s="346"/>
      <c r="H27" s="346"/>
      <c r="I27" s="362"/>
      <c r="J27" s="67" t="str">
        <f>IF(AND('Mapa final'!$Y$12="Media",'Mapa final'!$AA$12="Leve"),CONCATENATE("R2C",'Mapa final'!$O$12),"")</f>
        <v/>
      </c>
      <c r="K27" s="68" t="str">
        <f>IF(AND('Mapa final'!$Y$14="Media",'Mapa final'!$AA$14="Leve"),CONCATENATE("R2C",'Mapa final'!$O$14),"")</f>
        <v/>
      </c>
      <c r="L27" s="68" t="e">
        <f>IF(AND('Mapa final'!#REF!="Media",'Mapa final'!#REF!="Leve"),CONCATENATE("R2C",'Mapa final'!#REF!),"")</f>
        <v>#REF!</v>
      </c>
      <c r="M27" s="68" t="e">
        <f>IF(AND('Mapa final'!#REF!="Media",'Mapa final'!#REF!="Leve"),CONCATENATE("R2C",'Mapa final'!#REF!),"")</f>
        <v>#REF!</v>
      </c>
      <c r="N27" s="68" t="e">
        <f>IF(AND('Mapa final'!#REF!="Media",'Mapa final'!#REF!="Leve"),CONCATENATE("R2C",'Mapa final'!#REF!),"")</f>
        <v>#REF!</v>
      </c>
      <c r="O27" s="69" t="e">
        <f>IF(AND('Mapa final'!#REF!="Media",'Mapa final'!#REF!="Leve"),CONCATENATE("R2C",'Mapa final'!#REF!),"")</f>
        <v>#REF!</v>
      </c>
      <c r="P27" s="67" t="str">
        <f>IF(AND('Mapa final'!$Y$12="Media",'Mapa final'!$AA$12="Menor"),CONCATENATE("R2C",'Mapa final'!$O$12),"")</f>
        <v/>
      </c>
      <c r="Q27" s="68" t="str">
        <f>IF(AND('Mapa final'!$Y$14="Media",'Mapa final'!$AA$14="Menor"),CONCATENATE("R2C",'Mapa final'!$O$14),"")</f>
        <v/>
      </c>
      <c r="R27" s="68" t="e">
        <f>IF(AND('Mapa final'!#REF!="Media",'Mapa final'!#REF!="Menor"),CONCATENATE("R2C",'Mapa final'!#REF!),"")</f>
        <v>#REF!</v>
      </c>
      <c r="S27" s="68" t="e">
        <f>IF(AND('Mapa final'!#REF!="Media",'Mapa final'!#REF!="Menor"),CONCATENATE("R2C",'Mapa final'!#REF!),"")</f>
        <v>#REF!</v>
      </c>
      <c r="T27" s="68" t="e">
        <f>IF(AND('Mapa final'!#REF!="Media",'Mapa final'!#REF!="Menor"),CONCATENATE("R2C",'Mapa final'!#REF!),"")</f>
        <v>#REF!</v>
      </c>
      <c r="U27" s="69" t="e">
        <f>IF(AND('Mapa final'!#REF!="Media",'Mapa final'!#REF!="Menor"),CONCATENATE("R2C",'Mapa final'!#REF!),"")</f>
        <v>#REF!</v>
      </c>
      <c r="V27" s="67" t="str">
        <f>IF(AND('Mapa final'!$Y$12="Media",'Mapa final'!$AA$12="Moderado"),CONCATENATE("R2C",'Mapa final'!$O$12),"")</f>
        <v/>
      </c>
      <c r="W27" s="68" t="str">
        <f>IF(AND('Mapa final'!$Y$14="Media",'Mapa final'!$AA$14="Moderado"),CONCATENATE("R2C",'Mapa final'!$O$14),"")</f>
        <v/>
      </c>
      <c r="X27" s="68" t="e">
        <f>IF(AND('Mapa final'!#REF!="Media",'Mapa final'!#REF!="Moderado"),CONCATENATE("R2C",'Mapa final'!#REF!),"")</f>
        <v>#REF!</v>
      </c>
      <c r="Y27" s="68" t="e">
        <f>IF(AND('Mapa final'!#REF!="Media",'Mapa final'!#REF!="Moderado"),CONCATENATE("R2C",'Mapa final'!#REF!),"")</f>
        <v>#REF!</v>
      </c>
      <c r="Z27" s="68" t="e">
        <f>IF(AND('Mapa final'!#REF!="Media",'Mapa final'!#REF!="Moderado"),CONCATENATE("R2C",'Mapa final'!#REF!),"")</f>
        <v>#REF!</v>
      </c>
      <c r="AA27" s="69" t="e">
        <f>IF(AND('Mapa final'!#REF!="Media",'Mapa final'!#REF!="Moderado"),CONCATENATE("R2C",'Mapa final'!#REF!),"")</f>
        <v>#REF!</v>
      </c>
      <c r="AB27" s="52" t="str">
        <f>IF(AND('Mapa final'!$Y$12="Media",'Mapa final'!$AA$12="Mayor"),CONCATENATE("R2C",'Mapa final'!$O$12),"")</f>
        <v/>
      </c>
      <c r="AC27" s="53" t="str">
        <f>IF(AND('Mapa final'!$Y$14="Media",'Mapa final'!$AA$14="Mayor"),CONCATENATE("R2C",'Mapa final'!$O$14),"")</f>
        <v/>
      </c>
      <c r="AD27" s="53" t="e">
        <f>IF(AND('Mapa final'!#REF!="Media",'Mapa final'!#REF!="Mayor"),CONCATENATE("R2C",'Mapa final'!#REF!),"")</f>
        <v>#REF!</v>
      </c>
      <c r="AE27" s="53" t="e">
        <f>IF(AND('Mapa final'!#REF!="Media",'Mapa final'!#REF!="Mayor"),CONCATENATE("R2C",'Mapa final'!#REF!),"")</f>
        <v>#REF!</v>
      </c>
      <c r="AF27" s="53" t="e">
        <f>IF(AND('Mapa final'!#REF!="Media",'Mapa final'!#REF!="Mayor"),CONCATENATE("R2C",'Mapa final'!#REF!),"")</f>
        <v>#REF!</v>
      </c>
      <c r="AG27" s="54" t="e">
        <f>IF(AND('Mapa final'!#REF!="Media",'Mapa final'!#REF!="Mayor"),CONCATENATE("R2C",'Mapa final'!#REF!),"")</f>
        <v>#REF!</v>
      </c>
      <c r="AH27" s="55" t="str">
        <f>IF(AND('Mapa final'!$Y$12="Media",'Mapa final'!$AA$12="Catastrófico"),CONCATENATE("R2C",'Mapa final'!$O$12),"")</f>
        <v/>
      </c>
      <c r="AI27" s="56" t="str">
        <f>IF(AND('Mapa final'!$Y$14="Media",'Mapa final'!$AA$14="Catastrófico"),CONCATENATE("R2C",'Mapa final'!$O$14),"")</f>
        <v/>
      </c>
      <c r="AJ27" s="56" t="e">
        <f>IF(AND('Mapa final'!#REF!="Media",'Mapa final'!#REF!="Catastrófico"),CONCATENATE("R2C",'Mapa final'!#REF!),"")</f>
        <v>#REF!</v>
      </c>
      <c r="AK27" s="56" t="e">
        <f>IF(AND('Mapa final'!#REF!="Media",'Mapa final'!#REF!="Catastrófico"),CONCATENATE("R2C",'Mapa final'!#REF!),"")</f>
        <v>#REF!</v>
      </c>
      <c r="AL27" s="56" t="e">
        <f>IF(AND('Mapa final'!#REF!="Media",'Mapa final'!#REF!="Catastrófico"),CONCATENATE("R2C",'Mapa final'!#REF!),"")</f>
        <v>#REF!</v>
      </c>
      <c r="AM27" s="57" t="e">
        <f>IF(AND('Mapa final'!#REF!="Media",'Mapa final'!#REF!="Catastrófico"),CONCATENATE("R2C",'Mapa final'!#REF!),"")</f>
        <v>#REF!</v>
      </c>
      <c r="AN27" s="83"/>
      <c r="AO27" s="376"/>
      <c r="AP27" s="377"/>
      <c r="AQ27" s="377"/>
      <c r="AR27" s="377"/>
      <c r="AS27" s="377"/>
      <c r="AT27" s="378"/>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48"/>
      <c r="C28" s="248"/>
      <c r="D28" s="249"/>
      <c r="E28" s="347"/>
      <c r="F28" s="346"/>
      <c r="G28" s="346"/>
      <c r="H28" s="346"/>
      <c r="I28" s="362"/>
      <c r="J28" s="67" t="str">
        <f>IF(AND('Mapa final'!$Y$15="Media",'Mapa final'!$AA$15="Leve"),CONCATENATE("R3C",'Mapa final'!$O$15),"")</f>
        <v/>
      </c>
      <c r="K28" s="68" t="e">
        <f>IF(AND('Mapa final'!#REF!="Media",'Mapa final'!#REF!="Leve"),CONCATENATE("R3C",'Mapa final'!#REF!),"")</f>
        <v>#REF!</v>
      </c>
      <c r="L28" s="68" t="e">
        <f>IF(AND('Mapa final'!#REF!="Media",'Mapa final'!#REF!="Leve"),CONCATENATE("R3C",'Mapa final'!#REF!),"")</f>
        <v>#REF!</v>
      </c>
      <c r="M28" s="68" t="e">
        <f>IF(AND('Mapa final'!#REF!="Media",'Mapa final'!#REF!="Leve"),CONCATENATE("R3C",'Mapa final'!#REF!),"")</f>
        <v>#REF!</v>
      </c>
      <c r="N28" s="68" t="e">
        <f>IF(AND('Mapa final'!#REF!="Media",'Mapa final'!#REF!="Leve"),CONCATENATE("R3C",'Mapa final'!#REF!),"")</f>
        <v>#REF!</v>
      </c>
      <c r="O28" s="69" t="e">
        <f>IF(AND('Mapa final'!#REF!="Media",'Mapa final'!#REF!="Leve"),CONCATENATE("R3C",'Mapa final'!#REF!),"")</f>
        <v>#REF!</v>
      </c>
      <c r="P28" s="67" t="str">
        <f>IF(AND('Mapa final'!$Y$15="Media",'Mapa final'!$AA$15="Menor"),CONCATENATE("R3C",'Mapa final'!$O$15),"")</f>
        <v/>
      </c>
      <c r="Q28" s="68" t="e">
        <f>IF(AND('Mapa final'!#REF!="Media",'Mapa final'!#REF!="Menor"),CONCATENATE("R3C",'Mapa final'!#REF!),"")</f>
        <v>#REF!</v>
      </c>
      <c r="R28" s="68" t="e">
        <f>IF(AND('Mapa final'!#REF!="Media",'Mapa final'!#REF!="Menor"),CONCATENATE("R3C",'Mapa final'!#REF!),"")</f>
        <v>#REF!</v>
      </c>
      <c r="S28" s="68" t="e">
        <f>IF(AND('Mapa final'!#REF!="Media",'Mapa final'!#REF!="Menor"),CONCATENATE("R3C",'Mapa final'!#REF!),"")</f>
        <v>#REF!</v>
      </c>
      <c r="T28" s="68" t="e">
        <f>IF(AND('Mapa final'!#REF!="Media",'Mapa final'!#REF!="Menor"),CONCATENATE("R3C",'Mapa final'!#REF!),"")</f>
        <v>#REF!</v>
      </c>
      <c r="U28" s="69" t="e">
        <f>IF(AND('Mapa final'!#REF!="Media",'Mapa final'!#REF!="Menor"),CONCATENATE("R3C",'Mapa final'!#REF!),"")</f>
        <v>#REF!</v>
      </c>
      <c r="V28" s="67" t="str">
        <f>IF(AND('Mapa final'!$Y$15="Media",'Mapa final'!$AA$15="Moderado"),CONCATENATE("R3C",'Mapa final'!$O$15),"")</f>
        <v/>
      </c>
      <c r="W28" s="68" t="e">
        <f>IF(AND('Mapa final'!#REF!="Media",'Mapa final'!#REF!="Moderado"),CONCATENATE("R3C",'Mapa final'!#REF!),"")</f>
        <v>#REF!</v>
      </c>
      <c r="X28" s="68" t="e">
        <f>IF(AND('Mapa final'!#REF!="Media",'Mapa final'!#REF!="Moderado"),CONCATENATE("R3C",'Mapa final'!#REF!),"")</f>
        <v>#REF!</v>
      </c>
      <c r="Y28" s="68" t="e">
        <f>IF(AND('Mapa final'!#REF!="Media",'Mapa final'!#REF!="Moderado"),CONCATENATE("R3C",'Mapa final'!#REF!),"")</f>
        <v>#REF!</v>
      </c>
      <c r="Z28" s="68" t="e">
        <f>IF(AND('Mapa final'!#REF!="Media",'Mapa final'!#REF!="Moderado"),CONCATENATE("R3C",'Mapa final'!#REF!),"")</f>
        <v>#REF!</v>
      </c>
      <c r="AA28" s="69" t="e">
        <f>IF(AND('Mapa final'!#REF!="Media",'Mapa final'!#REF!="Moderado"),CONCATENATE("R3C",'Mapa final'!#REF!),"")</f>
        <v>#REF!</v>
      </c>
      <c r="AB28" s="52" t="str">
        <f>IF(AND('Mapa final'!$Y$15="Media",'Mapa final'!$AA$15="Mayor"),CONCATENATE("R3C",'Mapa final'!$O$15),"")</f>
        <v/>
      </c>
      <c r="AC28" s="53" t="e">
        <f>IF(AND('Mapa final'!#REF!="Media",'Mapa final'!#REF!="Mayor"),CONCATENATE("R3C",'Mapa final'!#REF!),"")</f>
        <v>#REF!</v>
      </c>
      <c r="AD28" s="53" t="e">
        <f>IF(AND('Mapa final'!#REF!="Media",'Mapa final'!#REF!="Mayor"),CONCATENATE("R3C",'Mapa final'!#REF!),"")</f>
        <v>#REF!</v>
      </c>
      <c r="AE28" s="53" t="e">
        <f>IF(AND('Mapa final'!#REF!="Media",'Mapa final'!#REF!="Mayor"),CONCATENATE("R3C",'Mapa final'!#REF!),"")</f>
        <v>#REF!</v>
      </c>
      <c r="AF28" s="53" t="e">
        <f>IF(AND('Mapa final'!#REF!="Media",'Mapa final'!#REF!="Mayor"),CONCATENATE("R3C",'Mapa final'!#REF!),"")</f>
        <v>#REF!</v>
      </c>
      <c r="AG28" s="54" t="e">
        <f>IF(AND('Mapa final'!#REF!="Media",'Mapa final'!#REF!="Mayor"),CONCATENATE("R3C",'Mapa final'!#REF!),"")</f>
        <v>#REF!</v>
      </c>
      <c r="AH28" s="55" t="str">
        <f>IF(AND('Mapa final'!$Y$15="Media",'Mapa final'!$AA$15="Catastrófico"),CONCATENATE("R3C",'Mapa final'!$O$15),"")</f>
        <v/>
      </c>
      <c r="AI28" s="56" t="e">
        <f>IF(AND('Mapa final'!#REF!="Media",'Mapa final'!#REF!="Catastrófico"),CONCATENATE("R3C",'Mapa final'!#REF!),"")</f>
        <v>#REF!</v>
      </c>
      <c r="AJ28" s="56" t="e">
        <f>IF(AND('Mapa final'!#REF!="Media",'Mapa final'!#REF!="Catastrófico"),CONCATENATE("R3C",'Mapa final'!#REF!),"")</f>
        <v>#REF!</v>
      </c>
      <c r="AK28" s="56" t="e">
        <f>IF(AND('Mapa final'!#REF!="Media",'Mapa final'!#REF!="Catastrófico"),CONCATENATE("R3C",'Mapa final'!#REF!),"")</f>
        <v>#REF!</v>
      </c>
      <c r="AL28" s="56" t="e">
        <f>IF(AND('Mapa final'!#REF!="Media",'Mapa final'!#REF!="Catastrófico"),CONCATENATE("R3C",'Mapa final'!#REF!),"")</f>
        <v>#REF!</v>
      </c>
      <c r="AM28" s="57" t="e">
        <f>IF(AND('Mapa final'!#REF!="Media",'Mapa final'!#REF!="Catastrófico"),CONCATENATE("R3C",'Mapa final'!#REF!),"")</f>
        <v>#REF!</v>
      </c>
      <c r="AN28" s="83"/>
      <c r="AO28" s="376"/>
      <c r="AP28" s="377"/>
      <c r="AQ28" s="377"/>
      <c r="AR28" s="377"/>
      <c r="AS28" s="377"/>
      <c r="AT28" s="378"/>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48"/>
      <c r="C29" s="248"/>
      <c r="D29" s="249"/>
      <c r="E29" s="347"/>
      <c r="F29" s="346"/>
      <c r="G29" s="346"/>
      <c r="H29" s="346"/>
      <c r="I29" s="362"/>
      <c r="J29" s="67" t="e">
        <f>IF(AND('Mapa final'!#REF!="Media",'Mapa final'!#REF!="Leve"),CONCATENATE("R4C",'Mapa final'!#REF!),"")</f>
        <v>#REF!</v>
      </c>
      <c r="K29" s="68" t="e">
        <f>IF(AND('Mapa final'!#REF!="Media",'Mapa final'!#REF!="Leve"),CONCATENATE("R4C",'Mapa final'!#REF!),"")</f>
        <v>#REF!</v>
      </c>
      <c r="L29" s="68" t="e">
        <f>IF(AND('Mapa final'!#REF!="Media",'Mapa final'!#REF!="Leve"),CONCATENATE("R4C",'Mapa final'!#REF!),"")</f>
        <v>#REF!</v>
      </c>
      <c r="M29" s="68" t="e">
        <f>IF(AND('Mapa final'!#REF!="Media",'Mapa final'!#REF!="Leve"),CONCATENATE("R4C",'Mapa final'!#REF!),"")</f>
        <v>#REF!</v>
      </c>
      <c r="N29" s="68" t="e">
        <f>IF(AND('Mapa final'!#REF!="Media",'Mapa final'!#REF!="Leve"),CONCATENATE("R4C",'Mapa final'!#REF!),"")</f>
        <v>#REF!</v>
      </c>
      <c r="O29" s="69" t="e">
        <f>IF(AND('Mapa final'!#REF!="Media",'Mapa final'!#REF!="Leve"),CONCATENATE("R4C",'Mapa final'!#REF!),"")</f>
        <v>#REF!</v>
      </c>
      <c r="P29" s="67" t="e">
        <f>IF(AND('Mapa final'!#REF!="Media",'Mapa final'!#REF!="Menor"),CONCATENATE("R4C",'Mapa final'!#REF!),"")</f>
        <v>#REF!</v>
      </c>
      <c r="Q29" s="68" t="e">
        <f>IF(AND('Mapa final'!#REF!="Media",'Mapa final'!#REF!="Menor"),CONCATENATE("R4C",'Mapa final'!#REF!),"")</f>
        <v>#REF!</v>
      </c>
      <c r="R29" s="68" t="e">
        <f>IF(AND('Mapa final'!#REF!="Media",'Mapa final'!#REF!="Menor"),CONCATENATE("R4C",'Mapa final'!#REF!),"")</f>
        <v>#REF!</v>
      </c>
      <c r="S29" s="68" t="e">
        <f>IF(AND('Mapa final'!#REF!="Media",'Mapa final'!#REF!="Menor"),CONCATENATE("R4C",'Mapa final'!#REF!),"")</f>
        <v>#REF!</v>
      </c>
      <c r="T29" s="68" t="e">
        <f>IF(AND('Mapa final'!#REF!="Media",'Mapa final'!#REF!="Menor"),CONCATENATE("R4C",'Mapa final'!#REF!),"")</f>
        <v>#REF!</v>
      </c>
      <c r="U29" s="69" t="e">
        <f>IF(AND('Mapa final'!#REF!="Media",'Mapa final'!#REF!="Menor"),CONCATENATE("R4C",'Mapa final'!#REF!),"")</f>
        <v>#REF!</v>
      </c>
      <c r="V29" s="67" t="e">
        <f>IF(AND('Mapa final'!#REF!="Media",'Mapa final'!#REF!="Moderado"),CONCATENATE("R4C",'Mapa final'!#REF!),"")</f>
        <v>#REF!</v>
      </c>
      <c r="W29" s="68" t="e">
        <f>IF(AND('Mapa final'!#REF!="Media",'Mapa final'!#REF!="Moderado"),CONCATENATE("R4C",'Mapa final'!#REF!),"")</f>
        <v>#REF!</v>
      </c>
      <c r="X29" s="68" t="e">
        <f>IF(AND('Mapa final'!#REF!="Media",'Mapa final'!#REF!="Moderado"),CONCATENATE("R4C",'Mapa final'!#REF!),"")</f>
        <v>#REF!</v>
      </c>
      <c r="Y29" s="68" t="e">
        <f>IF(AND('Mapa final'!#REF!="Media",'Mapa final'!#REF!="Moderado"),CONCATENATE("R4C",'Mapa final'!#REF!),"")</f>
        <v>#REF!</v>
      </c>
      <c r="Z29" s="68" t="e">
        <f>IF(AND('Mapa final'!#REF!="Media",'Mapa final'!#REF!="Moderado"),CONCATENATE("R4C",'Mapa final'!#REF!),"")</f>
        <v>#REF!</v>
      </c>
      <c r="AA29" s="69" t="e">
        <f>IF(AND('Mapa final'!#REF!="Media",'Mapa final'!#REF!="Moderado"),CONCATENATE("R4C",'Mapa final'!#REF!),"")</f>
        <v>#REF!</v>
      </c>
      <c r="AB29" s="52" t="e">
        <f>IF(AND('Mapa final'!#REF!="Media",'Mapa final'!#REF!="Mayor"),CONCATENATE("R4C",'Mapa final'!#REF!),"")</f>
        <v>#REF!</v>
      </c>
      <c r="AC29" s="53" t="e">
        <f>IF(AND('Mapa final'!#REF!="Media",'Mapa final'!#REF!="Mayor"),CONCATENATE("R4C",'Mapa final'!#REF!),"")</f>
        <v>#REF!</v>
      </c>
      <c r="AD29" s="53" t="e">
        <f>IF(AND('Mapa final'!#REF!="Media",'Mapa final'!#REF!="Mayor"),CONCATENATE("R4C",'Mapa final'!#REF!),"")</f>
        <v>#REF!</v>
      </c>
      <c r="AE29" s="53" t="e">
        <f>IF(AND('Mapa final'!#REF!="Media",'Mapa final'!#REF!="Mayor"),CONCATENATE("R4C",'Mapa final'!#REF!),"")</f>
        <v>#REF!</v>
      </c>
      <c r="AF29" s="53" t="e">
        <f>IF(AND('Mapa final'!#REF!="Media",'Mapa final'!#REF!="Mayor"),CONCATENATE("R4C",'Mapa final'!#REF!),"")</f>
        <v>#REF!</v>
      </c>
      <c r="AG29" s="54" t="e">
        <f>IF(AND('Mapa final'!#REF!="Media",'Mapa final'!#REF!="Mayor"),CONCATENATE("R4C",'Mapa final'!#REF!),"")</f>
        <v>#REF!</v>
      </c>
      <c r="AH29" s="55" t="e">
        <f>IF(AND('Mapa final'!#REF!="Media",'Mapa final'!#REF!="Catastrófico"),CONCATENATE("R4C",'Mapa final'!#REF!),"")</f>
        <v>#REF!</v>
      </c>
      <c r="AI29" s="56" t="e">
        <f>IF(AND('Mapa final'!#REF!="Media",'Mapa final'!#REF!="Catastrófico"),CONCATENATE("R4C",'Mapa final'!#REF!),"")</f>
        <v>#REF!</v>
      </c>
      <c r="AJ29" s="56" t="e">
        <f>IF(AND('Mapa final'!#REF!="Media",'Mapa final'!#REF!="Catastrófico"),CONCATENATE("R4C",'Mapa final'!#REF!),"")</f>
        <v>#REF!</v>
      </c>
      <c r="AK29" s="56" t="e">
        <f>IF(AND('Mapa final'!#REF!="Media",'Mapa final'!#REF!="Catastrófico"),CONCATENATE("R4C",'Mapa final'!#REF!),"")</f>
        <v>#REF!</v>
      </c>
      <c r="AL29" s="56" t="e">
        <f>IF(AND('Mapa final'!#REF!="Media",'Mapa final'!#REF!="Catastrófico"),CONCATENATE("R4C",'Mapa final'!#REF!),"")</f>
        <v>#REF!</v>
      </c>
      <c r="AM29" s="57" t="e">
        <f>IF(AND('Mapa final'!#REF!="Media",'Mapa final'!#REF!="Catastrófico"),CONCATENATE("R4C",'Mapa final'!#REF!),"")</f>
        <v>#REF!</v>
      </c>
      <c r="AN29" s="83"/>
      <c r="AO29" s="376"/>
      <c r="AP29" s="377"/>
      <c r="AQ29" s="377"/>
      <c r="AR29" s="377"/>
      <c r="AS29" s="377"/>
      <c r="AT29" s="378"/>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48"/>
      <c r="C30" s="248"/>
      <c r="D30" s="249"/>
      <c r="E30" s="347"/>
      <c r="F30" s="346"/>
      <c r="G30" s="346"/>
      <c r="H30" s="346"/>
      <c r="I30" s="362"/>
      <c r="J30" s="67" t="e">
        <f>IF(AND('Mapa final'!#REF!="Media",'Mapa final'!#REF!="Leve"),CONCATENATE("R5C",'Mapa final'!#REF!),"")</f>
        <v>#REF!</v>
      </c>
      <c r="K30" s="68" t="e">
        <f>IF(AND('Mapa final'!#REF!="Media",'Mapa final'!#REF!="Leve"),CONCATENATE("R5C",'Mapa final'!#REF!),"")</f>
        <v>#REF!</v>
      </c>
      <c r="L30" s="68" t="e">
        <f>IF(AND('Mapa final'!#REF!="Media",'Mapa final'!#REF!="Leve"),CONCATENATE("R5C",'Mapa final'!#REF!),"")</f>
        <v>#REF!</v>
      </c>
      <c r="M30" s="68" t="e">
        <f>IF(AND('Mapa final'!#REF!="Media",'Mapa final'!#REF!="Leve"),CONCATENATE("R5C",'Mapa final'!#REF!),"")</f>
        <v>#REF!</v>
      </c>
      <c r="N30" s="68" t="e">
        <f>IF(AND('Mapa final'!#REF!="Media",'Mapa final'!#REF!="Leve"),CONCATENATE("R5C",'Mapa final'!#REF!),"")</f>
        <v>#REF!</v>
      </c>
      <c r="O30" s="69" t="e">
        <f>IF(AND('Mapa final'!#REF!="Media",'Mapa final'!#REF!="Leve"),CONCATENATE("R5C",'Mapa final'!#REF!),"")</f>
        <v>#REF!</v>
      </c>
      <c r="P30" s="67" t="e">
        <f>IF(AND('Mapa final'!#REF!="Media",'Mapa final'!#REF!="Menor"),CONCATENATE("R5C",'Mapa final'!#REF!),"")</f>
        <v>#REF!</v>
      </c>
      <c r="Q30" s="68" t="e">
        <f>IF(AND('Mapa final'!#REF!="Media",'Mapa final'!#REF!="Menor"),CONCATENATE("R5C",'Mapa final'!#REF!),"")</f>
        <v>#REF!</v>
      </c>
      <c r="R30" s="68" t="e">
        <f>IF(AND('Mapa final'!#REF!="Media",'Mapa final'!#REF!="Menor"),CONCATENATE("R5C",'Mapa final'!#REF!),"")</f>
        <v>#REF!</v>
      </c>
      <c r="S30" s="68" t="e">
        <f>IF(AND('Mapa final'!#REF!="Media",'Mapa final'!#REF!="Menor"),CONCATENATE("R5C",'Mapa final'!#REF!),"")</f>
        <v>#REF!</v>
      </c>
      <c r="T30" s="68" t="e">
        <f>IF(AND('Mapa final'!#REF!="Media",'Mapa final'!#REF!="Menor"),CONCATENATE("R5C",'Mapa final'!#REF!),"")</f>
        <v>#REF!</v>
      </c>
      <c r="U30" s="69" t="e">
        <f>IF(AND('Mapa final'!#REF!="Media",'Mapa final'!#REF!="Menor"),CONCATENATE("R5C",'Mapa final'!#REF!),"")</f>
        <v>#REF!</v>
      </c>
      <c r="V30" s="67" t="e">
        <f>IF(AND('Mapa final'!#REF!="Media",'Mapa final'!#REF!="Moderado"),CONCATENATE("R5C",'Mapa final'!#REF!),"")</f>
        <v>#REF!</v>
      </c>
      <c r="W30" s="68" t="e">
        <f>IF(AND('Mapa final'!#REF!="Media",'Mapa final'!#REF!="Moderado"),CONCATENATE("R5C",'Mapa final'!#REF!),"")</f>
        <v>#REF!</v>
      </c>
      <c r="X30" s="68" t="e">
        <f>IF(AND('Mapa final'!#REF!="Media",'Mapa final'!#REF!="Moderado"),CONCATENATE("R5C",'Mapa final'!#REF!),"")</f>
        <v>#REF!</v>
      </c>
      <c r="Y30" s="68" t="e">
        <f>IF(AND('Mapa final'!#REF!="Media",'Mapa final'!#REF!="Moderado"),CONCATENATE("R5C",'Mapa final'!#REF!),"")</f>
        <v>#REF!</v>
      </c>
      <c r="Z30" s="68" t="e">
        <f>IF(AND('Mapa final'!#REF!="Media",'Mapa final'!#REF!="Moderado"),CONCATENATE("R5C",'Mapa final'!#REF!),"")</f>
        <v>#REF!</v>
      </c>
      <c r="AA30" s="69" t="e">
        <f>IF(AND('Mapa final'!#REF!="Media",'Mapa final'!#REF!="Moderado"),CONCATENATE("R5C",'Mapa final'!#REF!),"")</f>
        <v>#REF!</v>
      </c>
      <c r="AB30" s="52" t="e">
        <f>IF(AND('Mapa final'!#REF!="Media",'Mapa final'!#REF!="Mayor"),CONCATENATE("R5C",'Mapa final'!#REF!),"")</f>
        <v>#REF!</v>
      </c>
      <c r="AC30" s="53" t="e">
        <f>IF(AND('Mapa final'!#REF!="Media",'Mapa final'!#REF!="Mayor"),CONCATENATE("R5C",'Mapa final'!#REF!),"")</f>
        <v>#REF!</v>
      </c>
      <c r="AD30" s="53" t="e">
        <f>IF(AND('Mapa final'!#REF!="Media",'Mapa final'!#REF!="Mayor"),CONCATENATE("R5C",'Mapa final'!#REF!),"")</f>
        <v>#REF!</v>
      </c>
      <c r="AE30" s="53" t="e">
        <f>IF(AND('Mapa final'!#REF!="Media",'Mapa final'!#REF!="Mayor"),CONCATENATE("R5C",'Mapa final'!#REF!),"")</f>
        <v>#REF!</v>
      </c>
      <c r="AF30" s="53" t="e">
        <f>IF(AND('Mapa final'!#REF!="Media",'Mapa final'!#REF!="Mayor"),CONCATENATE("R5C",'Mapa final'!#REF!),"")</f>
        <v>#REF!</v>
      </c>
      <c r="AG30" s="54" t="e">
        <f>IF(AND('Mapa final'!#REF!="Media",'Mapa final'!#REF!="Mayor"),CONCATENATE("R5C",'Mapa final'!#REF!),"")</f>
        <v>#REF!</v>
      </c>
      <c r="AH30" s="55" t="e">
        <f>IF(AND('Mapa final'!#REF!="Media",'Mapa final'!#REF!="Catastrófico"),CONCATENATE("R5C",'Mapa final'!#REF!),"")</f>
        <v>#REF!</v>
      </c>
      <c r="AI30" s="56" t="e">
        <f>IF(AND('Mapa final'!#REF!="Media",'Mapa final'!#REF!="Catastrófico"),CONCATENATE("R5C",'Mapa final'!#REF!),"")</f>
        <v>#REF!</v>
      </c>
      <c r="AJ30" s="56" t="e">
        <f>IF(AND('Mapa final'!#REF!="Media",'Mapa final'!#REF!="Catastrófico"),CONCATENATE("R5C",'Mapa final'!#REF!),"")</f>
        <v>#REF!</v>
      </c>
      <c r="AK30" s="56" t="e">
        <f>IF(AND('Mapa final'!#REF!="Media",'Mapa final'!#REF!="Catastrófico"),CONCATENATE("R5C",'Mapa final'!#REF!),"")</f>
        <v>#REF!</v>
      </c>
      <c r="AL30" s="56" t="e">
        <f>IF(AND('Mapa final'!#REF!="Media",'Mapa final'!#REF!="Catastrófico"),CONCATENATE("R5C",'Mapa final'!#REF!),"")</f>
        <v>#REF!</v>
      </c>
      <c r="AM30" s="57" t="e">
        <f>IF(AND('Mapa final'!#REF!="Media",'Mapa final'!#REF!="Catastrófico"),CONCATENATE("R5C",'Mapa final'!#REF!),"")</f>
        <v>#REF!</v>
      </c>
      <c r="AN30" s="83"/>
      <c r="AO30" s="376"/>
      <c r="AP30" s="377"/>
      <c r="AQ30" s="377"/>
      <c r="AR30" s="377"/>
      <c r="AS30" s="377"/>
      <c r="AT30" s="378"/>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48"/>
      <c r="C31" s="248"/>
      <c r="D31" s="249"/>
      <c r="E31" s="347"/>
      <c r="F31" s="346"/>
      <c r="G31" s="346"/>
      <c r="H31" s="346"/>
      <c r="I31" s="362"/>
      <c r="J31" s="67" t="e">
        <f>IF(AND('Mapa final'!#REF!="Media",'Mapa final'!#REF!="Leve"),CONCATENATE("R6C",'Mapa final'!#REF!),"")</f>
        <v>#REF!</v>
      </c>
      <c r="K31" s="68" t="e">
        <f>IF(AND('Mapa final'!#REF!="Media",'Mapa final'!#REF!="Leve"),CONCATENATE("R6C",'Mapa final'!#REF!),"")</f>
        <v>#REF!</v>
      </c>
      <c r="L31" s="68" t="e">
        <f>IF(AND('Mapa final'!#REF!="Media",'Mapa final'!#REF!="Leve"),CONCATENATE("R6C",'Mapa final'!#REF!),"")</f>
        <v>#REF!</v>
      </c>
      <c r="M31" s="68" t="e">
        <f>IF(AND('Mapa final'!#REF!="Media",'Mapa final'!#REF!="Leve"),CONCATENATE("R6C",'Mapa final'!#REF!),"")</f>
        <v>#REF!</v>
      </c>
      <c r="N31" s="68" t="e">
        <f>IF(AND('Mapa final'!#REF!="Media",'Mapa final'!#REF!="Leve"),CONCATENATE("R6C",'Mapa final'!#REF!),"")</f>
        <v>#REF!</v>
      </c>
      <c r="O31" s="69" t="e">
        <f>IF(AND('Mapa final'!#REF!="Media",'Mapa final'!#REF!="Leve"),CONCATENATE("R6C",'Mapa final'!#REF!),"")</f>
        <v>#REF!</v>
      </c>
      <c r="P31" s="67" t="e">
        <f>IF(AND('Mapa final'!#REF!="Media",'Mapa final'!#REF!="Menor"),CONCATENATE("R6C",'Mapa final'!#REF!),"")</f>
        <v>#REF!</v>
      </c>
      <c r="Q31" s="68" t="e">
        <f>IF(AND('Mapa final'!#REF!="Media",'Mapa final'!#REF!="Menor"),CONCATENATE("R6C",'Mapa final'!#REF!),"")</f>
        <v>#REF!</v>
      </c>
      <c r="R31" s="68" t="e">
        <f>IF(AND('Mapa final'!#REF!="Media",'Mapa final'!#REF!="Menor"),CONCATENATE("R6C",'Mapa final'!#REF!),"")</f>
        <v>#REF!</v>
      </c>
      <c r="S31" s="68" t="e">
        <f>IF(AND('Mapa final'!#REF!="Media",'Mapa final'!#REF!="Menor"),CONCATENATE("R6C",'Mapa final'!#REF!),"")</f>
        <v>#REF!</v>
      </c>
      <c r="T31" s="68" t="e">
        <f>IF(AND('Mapa final'!#REF!="Media",'Mapa final'!#REF!="Menor"),CONCATENATE("R6C",'Mapa final'!#REF!),"")</f>
        <v>#REF!</v>
      </c>
      <c r="U31" s="69" t="e">
        <f>IF(AND('Mapa final'!#REF!="Media",'Mapa final'!#REF!="Menor"),CONCATENATE("R6C",'Mapa final'!#REF!),"")</f>
        <v>#REF!</v>
      </c>
      <c r="V31" s="67" t="e">
        <f>IF(AND('Mapa final'!#REF!="Media",'Mapa final'!#REF!="Moderado"),CONCATENATE("R6C",'Mapa final'!#REF!),"")</f>
        <v>#REF!</v>
      </c>
      <c r="W31" s="68" t="e">
        <f>IF(AND('Mapa final'!#REF!="Media",'Mapa final'!#REF!="Moderado"),CONCATENATE("R6C",'Mapa final'!#REF!),"")</f>
        <v>#REF!</v>
      </c>
      <c r="X31" s="68" t="e">
        <f>IF(AND('Mapa final'!#REF!="Media",'Mapa final'!#REF!="Moderado"),CONCATENATE("R6C",'Mapa final'!#REF!),"")</f>
        <v>#REF!</v>
      </c>
      <c r="Y31" s="68" t="e">
        <f>IF(AND('Mapa final'!#REF!="Media",'Mapa final'!#REF!="Moderado"),CONCATENATE("R6C",'Mapa final'!#REF!),"")</f>
        <v>#REF!</v>
      </c>
      <c r="Z31" s="68" t="e">
        <f>IF(AND('Mapa final'!#REF!="Media",'Mapa final'!#REF!="Moderado"),CONCATENATE("R6C",'Mapa final'!#REF!),"")</f>
        <v>#REF!</v>
      </c>
      <c r="AA31" s="69" t="e">
        <f>IF(AND('Mapa final'!#REF!="Media",'Mapa final'!#REF!="Moderado"),CONCATENATE("R6C",'Mapa final'!#REF!),"")</f>
        <v>#REF!</v>
      </c>
      <c r="AB31" s="52" t="e">
        <f>IF(AND('Mapa final'!#REF!="Media",'Mapa final'!#REF!="Mayor"),CONCATENATE("R6C",'Mapa final'!#REF!),"")</f>
        <v>#REF!</v>
      </c>
      <c r="AC31" s="53" t="e">
        <f>IF(AND('Mapa final'!#REF!="Media",'Mapa final'!#REF!="Mayor"),CONCATENATE("R6C",'Mapa final'!#REF!),"")</f>
        <v>#REF!</v>
      </c>
      <c r="AD31" s="53" t="e">
        <f>IF(AND('Mapa final'!#REF!="Media",'Mapa final'!#REF!="Mayor"),CONCATENATE("R6C",'Mapa final'!#REF!),"")</f>
        <v>#REF!</v>
      </c>
      <c r="AE31" s="53" t="e">
        <f>IF(AND('Mapa final'!#REF!="Media",'Mapa final'!#REF!="Mayor"),CONCATENATE("R6C",'Mapa final'!#REF!),"")</f>
        <v>#REF!</v>
      </c>
      <c r="AF31" s="53" t="e">
        <f>IF(AND('Mapa final'!#REF!="Media",'Mapa final'!#REF!="Mayor"),CONCATENATE("R6C",'Mapa final'!#REF!),"")</f>
        <v>#REF!</v>
      </c>
      <c r="AG31" s="54" t="e">
        <f>IF(AND('Mapa final'!#REF!="Media",'Mapa final'!#REF!="Mayor"),CONCATENATE("R6C",'Mapa final'!#REF!),"")</f>
        <v>#REF!</v>
      </c>
      <c r="AH31" s="55" t="e">
        <f>IF(AND('Mapa final'!#REF!="Media",'Mapa final'!#REF!="Catastrófico"),CONCATENATE("R6C",'Mapa final'!#REF!),"")</f>
        <v>#REF!</v>
      </c>
      <c r="AI31" s="56" t="e">
        <f>IF(AND('Mapa final'!#REF!="Media",'Mapa final'!#REF!="Catastrófico"),CONCATENATE("R6C",'Mapa final'!#REF!),"")</f>
        <v>#REF!</v>
      </c>
      <c r="AJ31" s="56" t="e">
        <f>IF(AND('Mapa final'!#REF!="Media",'Mapa final'!#REF!="Catastrófico"),CONCATENATE("R6C",'Mapa final'!#REF!),"")</f>
        <v>#REF!</v>
      </c>
      <c r="AK31" s="56" t="e">
        <f>IF(AND('Mapa final'!#REF!="Media",'Mapa final'!#REF!="Catastrófico"),CONCATENATE("R6C",'Mapa final'!#REF!),"")</f>
        <v>#REF!</v>
      </c>
      <c r="AL31" s="56" t="e">
        <f>IF(AND('Mapa final'!#REF!="Media",'Mapa final'!#REF!="Catastrófico"),CONCATENATE("R6C",'Mapa final'!#REF!),"")</f>
        <v>#REF!</v>
      </c>
      <c r="AM31" s="57" t="e">
        <f>IF(AND('Mapa final'!#REF!="Media",'Mapa final'!#REF!="Catastrófico"),CONCATENATE("R6C",'Mapa final'!#REF!),"")</f>
        <v>#REF!</v>
      </c>
      <c r="AN31" s="83"/>
      <c r="AO31" s="376"/>
      <c r="AP31" s="377"/>
      <c r="AQ31" s="377"/>
      <c r="AR31" s="377"/>
      <c r="AS31" s="377"/>
      <c r="AT31" s="378"/>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48"/>
      <c r="C32" s="248"/>
      <c r="D32" s="249"/>
      <c r="E32" s="347"/>
      <c r="F32" s="346"/>
      <c r="G32" s="346"/>
      <c r="H32" s="346"/>
      <c r="I32" s="362"/>
      <c r="J32" s="67" t="e">
        <f>IF(AND('Mapa final'!#REF!="Media",'Mapa final'!#REF!="Leve"),CONCATENATE("R7C",'Mapa final'!#REF!),"")</f>
        <v>#REF!</v>
      </c>
      <c r="K32" s="68" t="e">
        <f>IF(AND('Mapa final'!#REF!="Media",'Mapa final'!#REF!="Leve"),CONCATENATE("R7C",'Mapa final'!#REF!),"")</f>
        <v>#REF!</v>
      </c>
      <c r="L32" s="68" t="e">
        <f>IF(AND('Mapa final'!#REF!="Media",'Mapa final'!#REF!="Leve"),CONCATENATE("R7C",'Mapa final'!#REF!),"")</f>
        <v>#REF!</v>
      </c>
      <c r="M32" s="68" t="e">
        <f>IF(AND('Mapa final'!#REF!="Media",'Mapa final'!#REF!="Leve"),CONCATENATE("R7C",'Mapa final'!#REF!),"")</f>
        <v>#REF!</v>
      </c>
      <c r="N32" s="68" t="e">
        <f>IF(AND('Mapa final'!#REF!="Media",'Mapa final'!#REF!="Leve"),CONCATENATE("R7C",'Mapa final'!#REF!),"")</f>
        <v>#REF!</v>
      </c>
      <c r="O32" s="69" t="e">
        <f>IF(AND('Mapa final'!#REF!="Media",'Mapa final'!#REF!="Leve"),CONCATENATE("R7C",'Mapa final'!#REF!),"")</f>
        <v>#REF!</v>
      </c>
      <c r="P32" s="67" t="e">
        <f>IF(AND('Mapa final'!#REF!="Media",'Mapa final'!#REF!="Menor"),CONCATENATE("R7C",'Mapa final'!#REF!),"")</f>
        <v>#REF!</v>
      </c>
      <c r="Q32" s="68" t="e">
        <f>IF(AND('Mapa final'!#REF!="Media",'Mapa final'!#REF!="Menor"),CONCATENATE("R7C",'Mapa final'!#REF!),"")</f>
        <v>#REF!</v>
      </c>
      <c r="R32" s="68" t="e">
        <f>IF(AND('Mapa final'!#REF!="Media",'Mapa final'!#REF!="Menor"),CONCATENATE("R7C",'Mapa final'!#REF!),"")</f>
        <v>#REF!</v>
      </c>
      <c r="S32" s="68" t="e">
        <f>IF(AND('Mapa final'!#REF!="Media",'Mapa final'!#REF!="Menor"),CONCATENATE("R7C",'Mapa final'!#REF!),"")</f>
        <v>#REF!</v>
      </c>
      <c r="T32" s="68" t="e">
        <f>IF(AND('Mapa final'!#REF!="Media",'Mapa final'!#REF!="Menor"),CONCATENATE("R7C",'Mapa final'!#REF!),"")</f>
        <v>#REF!</v>
      </c>
      <c r="U32" s="69" t="e">
        <f>IF(AND('Mapa final'!#REF!="Media",'Mapa final'!#REF!="Menor"),CONCATENATE("R7C",'Mapa final'!#REF!),"")</f>
        <v>#REF!</v>
      </c>
      <c r="V32" s="67" t="e">
        <f>IF(AND('Mapa final'!#REF!="Media",'Mapa final'!#REF!="Moderado"),CONCATENATE("R7C",'Mapa final'!#REF!),"")</f>
        <v>#REF!</v>
      </c>
      <c r="W32" s="68" t="e">
        <f>IF(AND('Mapa final'!#REF!="Media",'Mapa final'!#REF!="Moderado"),CONCATENATE("R7C",'Mapa final'!#REF!),"")</f>
        <v>#REF!</v>
      </c>
      <c r="X32" s="68" t="e">
        <f>IF(AND('Mapa final'!#REF!="Media",'Mapa final'!#REF!="Moderado"),CONCATENATE("R7C",'Mapa final'!#REF!),"")</f>
        <v>#REF!</v>
      </c>
      <c r="Y32" s="68" t="e">
        <f>IF(AND('Mapa final'!#REF!="Media",'Mapa final'!#REF!="Moderado"),CONCATENATE("R7C",'Mapa final'!#REF!),"")</f>
        <v>#REF!</v>
      </c>
      <c r="Z32" s="68" t="e">
        <f>IF(AND('Mapa final'!#REF!="Media",'Mapa final'!#REF!="Moderado"),CONCATENATE("R7C",'Mapa final'!#REF!),"")</f>
        <v>#REF!</v>
      </c>
      <c r="AA32" s="69" t="e">
        <f>IF(AND('Mapa final'!#REF!="Media",'Mapa final'!#REF!="Moderado"),CONCATENATE("R7C",'Mapa final'!#REF!),"")</f>
        <v>#REF!</v>
      </c>
      <c r="AB32" s="52" t="e">
        <f>IF(AND('Mapa final'!#REF!="Media",'Mapa final'!#REF!="Mayor"),CONCATENATE("R7C",'Mapa final'!#REF!),"")</f>
        <v>#REF!</v>
      </c>
      <c r="AC32" s="53" t="e">
        <f>IF(AND('Mapa final'!#REF!="Media",'Mapa final'!#REF!="Mayor"),CONCATENATE("R7C",'Mapa final'!#REF!),"")</f>
        <v>#REF!</v>
      </c>
      <c r="AD32" s="53" t="e">
        <f>IF(AND('Mapa final'!#REF!="Media",'Mapa final'!#REF!="Mayor"),CONCATENATE("R7C",'Mapa final'!#REF!),"")</f>
        <v>#REF!</v>
      </c>
      <c r="AE32" s="53" t="e">
        <f>IF(AND('Mapa final'!#REF!="Media",'Mapa final'!#REF!="Mayor"),CONCATENATE("R7C",'Mapa final'!#REF!),"")</f>
        <v>#REF!</v>
      </c>
      <c r="AF32" s="53" t="e">
        <f>IF(AND('Mapa final'!#REF!="Media",'Mapa final'!#REF!="Mayor"),CONCATENATE("R7C",'Mapa final'!#REF!),"")</f>
        <v>#REF!</v>
      </c>
      <c r="AG32" s="54" t="e">
        <f>IF(AND('Mapa final'!#REF!="Media",'Mapa final'!#REF!="Mayor"),CONCATENATE("R7C",'Mapa final'!#REF!),"")</f>
        <v>#REF!</v>
      </c>
      <c r="AH32" s="55" t="e">
        <f>IF(AND('Mapa final'!#REF!="Media",'Mapa final'!#REF!="Catastrófico"),CONCATENATE("R7C",'Mapa final'!#REF!),"")</f>
        <v>#REF!</v>
      </c>
      <c r="AI32" s="56" t="e">
        <f>IF(AND('Mapa final'!#REF!="Media",'Mapa final'!#REF!="Catastrófico"),CONCATENATE("R7C",'Mapa final'!#REF!),"")</f>
        <v>#REF!</v>
      </c>
      <c r="AJ32" s="56" t="e">
        <f>IF(AND('Mapa final'!#REF!="Media",'Mapa final'!#REF!="Catastrófico"),CONCATENATE("R7C",'Mapa final'!#REF!),"")</f>
        <v>#REF!</v>
      </c>
      <c r="AK32" s="56" t="e">
        <f>IF(AND('Mapa final'!#REF!="Media",'Mapa final'!#REF!="Catastrófico"),CONCATENATE("R7C",'Mapa final'!#REF!),"")</f>
        <v>#REF!</v>
      </c>
      <c r="AL32" s="56" t="e">
        <f>IF(AND('Mapa final'!#REF!="Media",'Mapa final'!#REF!="Catastrófico"),CONCATENATE("R7C",'Mapa final'!#REF!),"")</f>
        <v>#REF!</v>
      </c>
      <c r="AM32" s="57" t="e">
        <f>IF(AND('Mapa final'!#REF!="Media",'Mapa final'!#REF!="Catastrófico"),CONCATENATE("R7C",'Mapa final'!#REF!),"")</f>
        <v>#REF!</v>
      </c>
      <c r="AN32" s="83"/>
      <c r="AO32" s="376"/>
      <c r="AP32" s="377"/>
      <c r="AQ32" s="377"/>
      <c r="AR32" s="377"/>
      <c r="AS32" s="377"/>
      <c r="AT32" s="378"/>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48"/>
      <c r="C33" s="248"/>
      <c r="D33" s="249"/>
      <c r="E33" s="347"/>
      <c r="F33" s="346"/>
      <c r="G33" s="346"/>
      <c r="H33" s="346"/>
      <c r="I33" s="362"/>
      <c r="J33" s="67" t="e">
        <f>IF(AND('Mapa final'!#REF!="Media",'Mapa final'!#REF!="Leve"),CONCATENATE("R8C",'Mapa final'!#REF!),"")</f>
        <v>#REF!</v>
      </c>
      <c r="K33" s="68" t="e">
        <f>IF(AND('Mapa final'!#REF!="Media",'Mapa final'!#REF!="Leve"),CONCATENATE("R8C",'Mapa final'!#REF!),"")</f>
        <v>#REF!</v>
      </c>
      <c r="L33" s="68" t="e">
        <f>IF(AND('Mapa final'!#REF!="Media",'Mapa final'!#REF!="Leve"),CONCATENATE("R8C",'Mapa final'!#REF!),"")</f>
        <v>#REF!</v>
      </c>
      <c r="M33" s="68" t="e">
        <f>IF(AND('Mapa final'!#REF!="Media",'Mapa final'!#REF!="Leve"),CONCATENATE("R8C",'Mapa final'!#REF!),"")</f>
        <v>#REF!</v>
      </c>
      <c r="N33" s="68" t="e">
        <f>IF(AND('Mapa final'!#REF!="Media",'Mapa final'!#REF!="Leve"),CONCATENATE("R8C",'Mapa final'!#REF!),"")</f>
        <v>#REF!</v>
      </c>
      <c r="O33" s="69" t="e">
        <f>IF(AND('Mapa final'!#REF!="Media",'Mapa final'!#REF!="Leve"),CONCATENATE("R8C",'Mapa final'!#REF!),"")</f>
        <v>#REF!</v>
      </c>
      <c r="P33" s="67" t="e">
        <f>IF(AND('Mapa final'!#REF!="Media",'Mapa final'!#REF!="Menor"),CONCATENATE("R8C",'Mapa final'!#REF!),"")</f>
        <v>#REF!</v>
      </c>
      <c r="Q33" s="68" t="e">
        <f>IF(AND('Mapa final'!#REF!="Media",'Mapa final'!#REF!="Menor"),CONCATENATE("R8C",'Mapa final'!#REF!),"")</f>
        <v>#REF!</v>
      </c>
      <c r="R33" s="68" t="e">
        <f>IF(AND('Mapa final'!#REF!="Media",'Mapa final'!#REF!="Menor"),CONCATENATE("R8C",'Mapa final'!#REF!),"")</f>
        <v>#REF!</v>
      </c>
      <c r="S33" s="68" t="e">
        <f>IF(AND('Mapa final'!#REF!="Media",'Mapa final'!#REF!="Menor"),CONCATENATE("R8C",'Mapa final'!#REF!),"")</f>
        <v>#REF!</v>
      </c>
      <c r="T33" s="68" t="e">
        <f>IF(AND('Mapa final'!#REF!="Media",'Mapa final'!#REF!="Menor"),CONCATENATE("R8C",'Mapa final'!#REF!),"")</f>
        <v>#REF!</v>
      </c>
      <c r="U33" s="69" t="e">
        <f>IF(AND('Mapa final'!#REF!="Media",'Mapa final'!#REF!="Menor"),CONCATENATE("R8C",'Mapa final'!#REF!),"")</f>
        <v>#REF!</v>
      </c>
      <c r="V33" s="67" t="e">
        <f>IF(AND('Mapa final'!#REF!="Media",'Mapa final'!#REF!="Moderado"),CONCATENATE("R8C",'Mapa final'!#REF!),"")</f>
        <v>#REF!</v>
      </c>
      <c r="W33" s="68" t="e">
        <f>IF(AND('Mapa final'!#REF!="Media",'Mapa final'!#REF!="Moderado"),CONCATENATE("R8C",'Mapa final'!#REF!),"")</f>
        <v>#REF!</v>
      </c>
      <c r="X33" s="68" t="e">
        <f>IF(AND('Mapa final'!#REF!="Media",'Mapa final'!#REF!="Moderado"),CONCATENATE("R8C",'Mapa final'!#REF!),"")</f>
        <v>#REF!</v>
      </c>
      <c r="Y33" s="68" t="e">
        <f>IF(AND('Mapa final'!#REF!="Media",'Mapa final'!#REF!="Moderado"),CONCATENATE("R8C",'Mapa final'!#REF!),"")</f>
        <v>#REF!</v>
      </c>
      <c r="Z33" s="68" t="e">
        <f>IF(AND('Mapa final'!#REF!="Media",'Mapa final'!#REF!="Moderado"),CONCATENATE("R8C",'Mapa final'!#REF!),"")</f>
        <v>#REF!</v>
      </c>
      <c r="AA33" s="69" t="e">
        <f>IF(AND('Mapa final'!#REF!="Media",'Mapa final'!#REF!="Moderado"),CONCATENATE("R8C",'Mapa final'!#REF!),"")</f>
        <v>#REF!</v>
      </c>
      <c r="AB33" s="52" t="e">
        <f>IF(AND('Mapa final'!#REF!="Media",'Mapa final'!#REF!="Mayor"),CONCATENATE("R8C",'Mapa final'!#REF!),"")</f>
        <v>#REF!</v>
      </c>
      <c r="AC33" s="53" t="e">
        <f>IF(AND('Mapa final'!#REF!="Media",'Mapa final'!#REF!="Mayor"),CONCATENATE("R8C",'Mapa final'!#REF!),"")</f>
        <v>#REF!</v>
      </c>
      <c r="AD33" s="53" t="e">
        <f>IF(AND('Mapa final'!#REF!="Media",'Mapa final'!#REF!="Mayor"),CONCATENATE("R8C",'Mapa final'!#REF!),"")</f>
        <v>#REF!</v>
      </c>
      <c r="AE33" s="53" t="e">
        <f>IF(AND('Mapa final'!#REF!="Media",'Mapa final'!#REF!="Mayor"),CONCATENATE("R8C",'Mapa final'!#REF!),"")</f>
        <v>#REF!</v>
      </c>
      <c r="AF33" s="53" t="e">
        <f>IF(AND('Mapa final'!#REF!="Media",'Mapa final'!#REF!="Mayor"),CONCATENATE("R8C",'Mapa final'!#REF!),"")</f>
        <v>#REF!</v>
      </c>
      <c r="AG33" s="54" t="e">
        <f>IF(AND('Mapa final'!#REF!="Media",'Mapa final'!#REF!="Mayor"),CONCATENATE("R8C",'Mapa final'!#REF!),"")</f>
        <v>#REF!</v>
      </c>
      <c r="AH33" s="55" t="e">
        <f>IF(AND('Mapa final'!#REF!="Media",'Mapa final'!#REF!="Catastrófico"),CONCATENATE("R8C",'Mapa final'!#REF!),"")</f>
        <v>#REF!</v>
      </c>
      <c r="AI33" s="56" t="e">
        <f>IF(AND('Mapa final'!#REF!="Media",'Mapa final'!#REF!="Catastrófico"),CONCATENATE("R8C",'Mapa final'!#REF!),"")</f>
        <v>#REF!</v>
      </c>
      <c r="AJ33" s="56" t="e">
        <f>IF(AND('Mapa final'!#REF!="Media",'Mapa final'!#REF!="Catastrófico"),CONCATENATE("R8C",'Mapa final'!#REF!),"")</f>
        <v>#REF!</v>
      </c>
      <c r="AK33" s="56" t="e">
        <f>IF(AND('Mapa final'!#REF!="Media",'Mapa final'!#REF!="Catastrófico"),CONCATENATE("R8C",'Mapa final'!#REF!),"")</f>
        <v>#REF!</v>
      </c>
      <c r="AL33" s="56" t="e">
        <f>IF(AND('Mapa final'!#REF!="Media",'Mapa final'!#REF!="Catastrófico"),CONCATENATE("R8C",'Mapa final'!#REF!),"")</f>
        <v>#REF!</v>
      </c>
      <c r="AM33" s="57" t="e">
        <f>IF(AND('Mapa final'!#REF!="Media",'Mapa final'!#REF!="Catastrófico"),CONCATENATE("R8C",'Mapa final'!#REF!),"")</f>
        <v>#REF!</v>
      </c>
      <c r="AN33" s="83"/>
      <c r="AO33" s="376"/>
      <c r="AP33" s="377"/>
      <c r="AQ33" s="377"/>
      <c r="AR33" s="377"/>
      <c r="AS33" s="377"/>
      <c r="AT33" s="378"/>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48"/>
      <c r="C34" s="248"/>
      <c r="D34" s="249"/>
      <c r="E34" s="347"/>
      <c r="F34" s="346"/>
      <c r="G34" s="346"/>
      <c r="H34" s="346"/>
      <c r="I34" s="362"/>
      <c r="J34" s="67" t="e">
        <f>IF(AND('Mapa final'!#REF!="Media",'Mapa final'!#REF!="Leve"),CONCATENATE("R9C",'Mapa final'!#REF!),"")</f>
        <v>#REF!</v>
      </c>
      <c r="K34" s="68" t="e">
        <f>IF(AND('Mapa final'!#REF!="Media",'Mapa final'!#REF!="Leve"),CONCATENATE("R9C",'Mapa final'!#REF!),"")</f>
        <v>#REF!</v>
      </c>
      <c r="L34" s="68" t="e">
        <f>IF(AND('Mapa final'!#REF!="Media",'Mapa final'!#REF!="Leve"),CONCATENATE("R9C",'Mapa final'!#REF!),"")</f>
        <v>#REF!</v>
      </c>
      <c r="M34" s="68" t="e">
        <f>IF(AND('Mapa final'!#REF!="Media",'Mapa final'!#REF!="Leve"),CONCATENATE("R9C",'Mapa final'!#REF!),"")</f>
        <v>#REF!</v>
      </c>
      <c r="N34" s="68" t="e">
        <f>IF(AND('Mapa final'!#REF!="Media",'Mapa final'!#REF!="Leve"),CONCATENATE("R9C",'Mapa final'!#REF!),"")</f>
        <v>#REF!</v>
      </c>
      <c r="O34" s="69" t="e">
        <f>IF(AND('Mapa final'!#REF!="Media",'Mapa final'!#REF!="Leve"),CONCATENATE("R9C",'Mapa final'!#REF!),"")</f>
        <v>#REF!</v>
      </c>
      <c r="P34" s="67" t="e">
        <f>IF(AND('Mapa final'!#REF!="Media",'Mapa final'!#REF!="Menor"),CONCATENATE("R9C",'Mapa final'!#REF!),"")</f>
        <v>#REF!</v>
      </c>
      <c r="Q34" s="68" t="e">
        <f>IF(AND('Mapa final'!#REF!="Media",'Mapa final'!#REF!="Menor"),CONCATENATE("R9C",'Mapa final'!#REF!),"")</f>
        <v>#REF!</v>
      </c>
      <c r="R34" s="68" t="e">
        <f>IF(AND('Mapa final'!#REF!="Media",'Mapa final'!#REF!="Menor"),CONCATENATE("R9C",'Mapa final'!#REF!),"")</f>
        <v>#REF!</v>
      </c>
      <c r="S34" s="68" t="e">
        <f>IF(AND('Mapa final'!#REF!="Media",'Mapa final'!#REF!="Menor"),CONCATENATE("R9C",'Mapa final'!#REF!),"")</f>
        <v>#REF!</v>
      </c>
      <c r="T34" s="68" t="e">
        <f>IF(AND('Mapa final'!#REF!="Media",'Mapa final'!#REF!="Menor"),CONCATENATE("R9C",'Mapa final'!#REF!),"")</f>
        <v>#REF!</v>
      </c>
      <c r="U34" s="69" t="e">
        <f>IF(AND('Mapa final'!#REF!="Media",'Mapa final'!#REF!="Menor"),CONCATENATE("R9C",'Mapa final'!#REF!),"")</f>
        <v>#REF!</v>
      </c>
      <c r="V34" s="67" t="e">
        <f>IF(AND('Mapa final'!#REF!="Media",'Mapa final'!#REF!="Moderado"),CONCATENATE("R9C",'Mapa final'!#REF!),"")</f>
        <v>#REF!</v>
      </c>
      <c r="W34" s="68" t="e">
        <f>IF(AND('Mapa final'!#REF!="Media",'Mapa final'!#REF!="Moderado"),CONCATENATE("R9C",'Mapa final'!#REF!),"")</f>
        <v>#REF!</v>
      </c>
      <c r="X34" s="68" t="e">
        <f>IF(AND('Mapa final'!#REF!="Media",'Mapa final'!#REF!="Moderado"),CONCATENATE("R9C",'Mapa final'!#REF!),"")</f>
        <v>#REF!</v>
      </c>
      <c r="Y34" s="68" t="e">
        <f>IF(AND('Mapa final'!#REF!="Media",'Mapa final'!#REF!="Moderado"),CONCATENATE("R9C",'Mapa final'!#REF!),"")</f>
        <v>#REF!</v>
      </c>
      <c r="Z34" s="68" t="e">
        <f>IF(AND('Mapa final'!#REF!="Media",'Mapa final'!#REF!="Moderado"),CONCATENATE("R9C",'Mapa final'!#REF!),"")</f>
        <v>#REF!</v>
      </c>
      <c r="AA34" s="69" t="e">
        <f>IF(AND('Mapa final'!#REF!="Media",'Mapa final'!#REF!="Moderado"),CONCATENATE("R9C",'Mapa final'!#REF!),"")</f>
        <v>#REF!</v>
      </c>
      <c r="AB34" s="52" t="e">
        <f>IF(AND('Mapa final'!#REF!="Media",'Mapa final'!#REF!="Mayor"),CONCATENATE("R9C",'Mapa final'!#REF!),"")</f>
        <v>#REF!</v>
      </c>
      <c r="AC34" s="53" t="e">
        <f>IF(AND('Mapa final'!#REF!="Media",'Mapa final'!#REF!="Mayor"),CONCATENATE("R9C",'Mapa final'!#REF!),"")</f>
        <v>#REF!</v>
      </c>
      <c r="AD34" s="53" t="e">
        <f>IF(AND('Mapa final'!#REF!="Media",'Mapa final'!#REF!="Mayor"),CONCATENATE("R9C",'Mapa final'!#REF!),"")</f>
        <v>#REF!</v>
      </c>
      <c r="AE34" s="53" t="e">
        <f>IF(AND('Mapa final'!#REF!="Media",'Mapa final'!#REF!="Mayor"),CONCATENATE("R9C",'Mapa final'!#REF!),"")</f>
        <v>#REF!</v>
      </c>
      <c r="AF34" s="53" t="e">
        <f>IF(AND('Mapa final'!#REF!="Media",'Mapa final'!#REF!="Mayor"),CONCATENATE("R9C",'Mapa final'!#REF!),"")</f>
        <v>#REF!</v>
      </c>
      <c r="AG34" s="54" t="e">
        <f>IF(AND('Mapa final'!#REF!="Media",'Mapa final'!#REF!="Mayor"),CONCATENATE("R9C",'Mapa final'!#REF!),"")</f>
        <v>#REF!</v>
      </c>
      <c r="AH34" s="55" t="e">
        <f>IF(AND('Mapa final'!#REF!="Media",'Mapa final'!#REF!="Catastrófico"),CONCATENATE("R9C",'Mapa final'!#REF!),"")</f>
        <v>#REF!</v>
      </c>
      <c r="AI34" s="56" t="e">
        <f>IF(AND('Mapa final'!#REF!="Media",'Mapa final'!#REF!="Catastrófico"),CONCATENATE("R9C",'Mapa final'!#REF!),"")</f>
        <v>#REF!</v>
      </c>
      <c r="AJ34" s="56" t="e">
        <f>IF(AND('Mapa final'!#REF!="Media",'Mapa final'!#REF!="Catastrófico"),CONCATENATE("R9C",'Mapa final'!#REF!),"")</f>
        <v>#REF!</v>
      </c>
      <c r="AK34" s="56" t="e">
        <f>IF(AND('Mapa final'!#REF!="Media",'Mapa final'!#REF!="Catastrófico"),CONCATENATE("R9C",'Mapa final'!#REF!),"")</f>
        <v>#REF!</v>
      </c>
      <c r="AL34" s="56" t="e">
        <f>IF(AND('Mapa final'!#REF!="Media",'Mapa final'!#REF!="Catastrófico"),CONCATENATE("R9C",'Mapa final'!#REF!),"")</f>
        <v>#REF!</v>
      </c>
      <c r="AM34" s="57" t="e">
        <f>IF(AND('Mapa final'!#REF!="Media",'Mapa final'!#REF!="Catastrófico"),CONCATENATE("R9C",'Mapa final'!#REF!),"")</f>
        <v>#REF!</v>
      </c>
      <c r="AN34" s="83"/>
      <c r="AO34" s="376"/>
      <c r="AP34" s="377"/>
      <c r="AQ34" s="377"/>
      <c r="AR34" s="377"/>
      <c r="AS34" s="377"/>
      <c r="AT34" s="378"/>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48"/>
      <c r="C35" s="248"/>
      <c r="D35" s="249"/>
      <c r="E35" s="348"/>
      <c r="F35" s="349"/>
      <c r="G35" s="349"/>
      <c r="H35" s="349"/>
      <c r="I35" s="363"/>
      <c r="J35" s="67" t="e">
        <f>IF(AND('Mapa final'!#REF!="Media",'Mapa final'!#REF!="Leve"),CONCATENATE("R10C",'Mapa final'!#REF!),"")</f>
        <v>#REF!</v>
      </c>
      <c r="K35" s="68" t="e">
        <f>IF(AND('Mapa final'!#REF!="Media",'Mapa final'!#REF!="Leve"),CONCATENATE("R10C",'Mapa final'!#REF!),"")</f>
        <v>#REF!</v>
      </c>
      <c r="L35" s="68" t="e">
        <f>IF(AND('Mapa final'!#REF!="Media",'Mapa final'!#REF!="Leve"),CONCATENATE("R10C",'Mapa final'!#REF!),"")</f>
        <v>#REF!</v>
      </c>
      <c r="M35" s="68" t="e">
        <f>IF(AND('Mapa final'!#REF!="Media",'Mapa final'!#REF!="Leve"),CONCATENATE("R10C",'Mapa final'!#REF!),"")</f>
        <v>#REF!</v>
      </c>
      <c r="N35" s="68" t="e">
        <f>IF(AND('Mapa final'!#REF!="Media",'Mapa final'!#REF!="Leve"),CONCATENATE("R10C",'Mapa final'!#REF!),"")</f>
        <v>#REF!</v>
      </c>
      <c r="O35" s="69" t="str">
        <f>IF(AND('Mapa final'!$Y$17="Media",'Mapa final'!$AA$17="Leve"),CONCATENATE("R10C",'Mapa final'!$O$17),"")</f>
        <v/>
      </c>
      <c r="P35" s="67" t="e">
        <f>IF(AND('Mapa final'!#REF!="Media",'Mapa final'!#REF!="Menor"),CONCATENATE("R10C",'Mapa final'!#REF!),"")</f>
        <v>#REF!</v>
      </c>
      <c r="Q35" s="68" t="e">
        <f>IF(AND('Mapa final'!#REF!="Media",'Mapa final'!#REF!="Menor"),CONCATENATE("R10C",'Mapa final'!#REF!),"")</f>
        <v>#REF!</v>
      </c>
      <c r="R35" s="68" t="e">
        <f>IF(AND('Mapa final'!#REF!="Media",'Mapa final'!#REF!="Menor"),CONCATENATE("R10C",'Mapa final'!#REF!),"")</f>
        <v>#REF!</v>
      </c>
      <c r="S35" s="68" t="e">
        <f>IF(AND('Mapa final'!#REF!="Media",'Mapa final'!#REF!="Menor"),CONCATENATE("R10C",'Mapa final'!#REF!),"")</f>
        <v>#REF!</v>
      </c>
      <c r="T35" s="68" t="e">
        <f>IF(AND('Mapa final'!#REF!="Media",'Mapa final'!#REF!="Menor"),CONCATENATE("R10C",'Mapa final'!#REF!),"")</f>
        <v>#REF!</v>
      </c>
      <c r="U35" s="69" t="str">
        <f>IF(AND('Mapa final'!$Y$17="Media",'Mapa final'!$AA$17="Menor"),CONCATENATE("R10C",'Mapa final'!$O$17),"")</f>
        <v/>
      </c>
      <c r="V35" s="67" t="e">
        <f>IF(AND('Mapa final'!#REF!="Media",'Mapa final'!#REF!="Moderado"),CONCATENATE("R10C",'Mapa final'!#REF!),"")</f>
        <v>#REF!</v>
      </c>
      <c r="W35" s="68" t="e">
        <f>IF(AND('Mapa final'!#REF!="Media",'Mapa final'!#REF!="Moderado"),CONCATENATE("R10C",'Mapa final'!#REF!),"")</f>
        <v>#REF!</v>
      </c>
      <c r="X35" s="68" t="e">
        <f>IF(AND('Mapa final'!#REF!="Media",'Mapa final'!#REF!="Moderado"),CONCATENATE("R10C",'Mapa final'!#REF!),"")</f>
        <v>#REF!</v>
      </c>
      <c r="Y35" s="68" t="e">
        <f>IF(AND('Mapa final'!#REF!="Media",'Mapa final'!#REF!="Moderado"),CONCATENATE("R10C",'Mapa final'!#REF!),"")</f>
        <v>#REF!</v>
      </c>
      <c r="Z35" s="68" t="e">
        <f>IF(AND('Mapa final'!#REF!="Media",'Mapa final'!#REF!="Moderado"),CONCATENATE("R10C",'Mapa final'!#REF!),"")</f>
        <v>#REF!</v>
      </c>
      <c r="AA35" s="69" t="str">
        <f>IF(AND('Mapa final'!$Y$17="Media",'Mapa final'!$AA$17="Moderado"),CONCATENATE("R10C",'Mapa final'!$O$17),"")</f>
        <v/>
      </c>
      <c r="AB35" s="58" t="e">
        <f>IF(AND('Mapa final'!#REF!="Media",'Mapa final'!#REF!="Mayor"),CONCATENATE("R10C",'Mapa final'!#REF!),"")</f>
        <v>#REF!</v>
      </c>
      <c r="AC35" s="59" t="e">
        <f>IF(AND('Mapa final'!#REF!="Media",'Mapa final'!#REF!="Mayor"),CONCATENATE("R10C",'Mapa final'!#REF!),"")</f>
        <v>#REF!</v>
      </c>
      <c r="AD35" s="59" t="e">
        <f>IF(AND('Mapa final'!#REF!="Media",'Mapa final'!#REF!="Mayor"),CONCATENATE("R10C",'Mapa final'!#REF!),"")</f>
        <v>#REF!</v>
      </c>
      <c r="AE35" s="59" t="e">
        <f>IF(AND('Mapa final'!#REF!="Media",'Mapa final'!#REF!="Mayor"),CONCATENATE("R10C",'Mapa final'!#REF!),"")</f>
        <v>#REF!</v>
      </c>
      <c r="AF35" s="59" t="e">
        <f>IF(AND('Mapa final'!#REF!="Media",'Mapa final'!#REF!="Mayor"),CONCATENATE("R10C",'Mapa final'!#REF!),"")</f>
        <v>#REF!</v>
      </c>
      <c r="AG35" s="60" t="str">
        <f>IF(AND('Mapa final'!$Y$17="Media",'Mapa final'!$AA$17="Mayor"),CONCATENATE("R10C",'Mapa final'!$O$17),"")</f>
        <v/>
      </c>
      <c r="AH35" s="61" t="e">
        <f>IF(AND('Mapa final'!#REF!="Media",'Mapa final'!#REF!="Catastrófico"),CONCATENATE("R10C",'Mapa final'!#REF!),"")</f>
        <v>#REF!</v>
      </c>
      <c r="AI35" s="62" t="e">
        <f>IF(AND('Mapa final'!#REF!="Media",'Mapa final'!#REF!="Catastrófico"),CONCATENATE("R10C",'Mapa final'!#REF!),"")</f>
        <v>#REF!</v>
      </c>
      <c r="AJ35" s="62" t="e">
        <f>IF(AND('Mapa final'!#REF!="Media",'Mapa final'!#REF!="Catastrófico"),CONCATENATE("R10C",'Mapa final'!#REF!),"")</f>
        <v>#REF!</v>
      </c>
      <c r="AK35" s="62" t="e">
        <f>IF(AND('Mapa final'!#REF!="Media",'Mapa final'!#REF!="Catastrófico"),CONCATENATE("R10C",'Mapa final'!#REF!),"")</f>
        <v>#REF!</v>
      </c>
      <c r="AL35" s="62" t="e">
        <f>IF(AND('Mapa final'!#REF!="Media",'Mapa final'!#REF!="Catastrófico"),CONCATENATE("R10C",'Mapa final'!#REF!),"")</f>
        <v>#REF!</v>
      </c>
      <c r="AM35" s="63" t="str">
        <f>IF(AND('Mapa final'!$Y$17="Media",'Mapa final'!$AA$17="Catastrófico"),CONCATENATE("R10C",'Mapa final'!$O$17),"")</f>
        <v/>
      </c>
      <c r="AN35" s="83"/>
      <c r="AO35" s="379"/>
      <c r="AP35" s="380"/>
      <c r="AQ35" s="380"/>
      <c r="AR35" s="380"/>
      <c r="AS35" s="380"/>
      <c r="AT35" s="381"/>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48"/>
      <c r="C36" s="248"/>
      <c r="D36" s="249"/>
      <c r="E36" s="343" t="s">
        <v>114</v>
      </c>
      <c r="F36" s="344"/>
      <c r="G36" s="344"/>
      <c r="H36" s="344"/>
      <c r="I36" s="344"/>
      <c r="J36" s="73" t="str">
        <f>IF(AND('Mapa final'!$Y$10="Baja",'Mapa final'!$AA$10="Leve"),CONCATENATE("R1C",'Mapa final'!$O$10),"")</f>
        <v>R1C1</v>
      </c>
      <c r="K36" s="74" t="str">
        <f>IF(AND('Mapa final'!$Y$11="Baja",'Mapa final'!$AA$11="Leve"),CONCATENATE("R1C",'Mapa final'!$O$11),"")</f>
        <v>R1C2</v>
      </c>
      <c r="L36" s="74" t="e">
        <f>IF(AND('Mapa final'!#REF!="Baja",'Mapa final'!#REF!="Leve"),CONCATENATE("R1C",'Mapa final'!#REF!),"")</f>
        <v>#REF!</v>
      </c>
      <c r="M36" s="74" t="e">
        <f>IF(AND('Mapa final'!#REF!="Baja",'Mapa final'!#REF!="Leve"),CONCATENATE("R1C",'Mapa final'!#REF!),"")</f>
        <v>#REF!</v>
      </c>
      <c r="N36" s="74" t="e">
        <f>IF(AND('Mapa final'!#REF!="Baja",'Mapa final'!#REF!="Leve"),CONCATENATE("R1C",'Mapa final'!#REF!),"")</f>
        <v>#REF!</v>
      </c>
      <c r="O36" s="75" t="e">
        <f>IF(AND('Mapa final'!#REF!="Baja",'Mapa final'!#REF!="Leve"),CONCATENATE("R1C",'Mapa final'!#REF!),"")</f>
        <v>#REF!</v>
      </c>
      <c r="P36" s="64" t="str">
        <f>IF(AND('Mapa final'!$Y$10="Baja",'Mapa final'!$AA$10="Menor"),CONCATENATE("R1C",'Mapa final'!$O$10),"")</f>
        <v/>
      </c>
      <c r="Q36" s="65" t="str">
        <f>IF(AND('Mapa final'!$Y$11="Baja",'Mapa final'!$AA$11="Menor"),CONCATENATE("R1C",'Mapa final'!$O$11),"")</f>
        <v/>
      </c>
      <c r="R36" s="65" t="e">
        <f>IF(AND('Mapa final'!#REF!="Baja",'Mapa final'!#REF!="Menor"),CONCATENATE("R1C",'Mapa final'!#REF!),"")</f>
        <v>#REF!</v>
      </c>
      <c r="S36" s="65" t="e">
        <f>IF(AND('Mapa final'!#REF!="Baja",'Mapa final'!#REF!="Menor"),CONCATENATE("R1C",'Mapa final'!#REF!),"")</f>
        <v>#REF!</v>
      </c>
      <c r="T36" s="65" t="e">
        <f>IF(AND('Mapa final'!#REF!="Baja",'Mapa final'!#REF!="Menor"),CONCATENATE("R1C",'Mapa final'!#REF!),"")</f>
        <v>#REF!</v>
      </c>
      <c r="U36" s="66" t="e">
        <f>IF(AND('Mapa final'!#REF!="Baja",'Mapa final'!#REF!="Menor"),CONCATENATE("R1C",'Mapa final'!#REF!),"")</f>
        <v>#REF!</v>
      </c>
      <c r="V36" s="64" t="str">
        <f>IF(AND('Mapa final'!$Y$10="Baja",'Mapa final'!$AA$10="Moderado"),CONCATENATE("R1C",'Mapa final'!$O$10),"")</f>
        <v/>
      </c>
      <c r="W36" s="65" t="str">
        <f>IF(AND('Mapa final'!$Y$11="Baja",'Mapa final'!$AA$11="Moderado"),CONCATENATE("R1C",'Mapa final'!$O$11),"")</f>
        <v/>
      </c>
      <c r="X36" s="65" t="e">
        <f>IF(AND('Mapa final'!#REF!="Baja",'Mapa final'!#REF!="Moderado"),CONCATENATE("R1C",'Mapa final'!#REF!),"")</f>
        <v>#REF!</v>
      </c>
      <c r="Y36" s="65" t="e">
        <f>IF(AND('Mapa final'!#REF!="Baja",'Mapa final'!#REF!="Moderado"),CONCATENATE("R1C",'Mapa final'!#REF!),"")</f>
        <v>#REF!</v>
      </c>
      <c r="Z36" s="65" t="e">
        <f>IF(AND('Mapa final'!#REF!="Baja",'Mapa final'!#REF!="Moderado"),CONCATENATE("R1C",'Mapa final'!#REF!),"")</f>
        <v>#REF!</v>
      </c>
      <c r="AA36" s="66" t="e">
        <f>IF(AND('Mapa final'!#REF!="Baja",'Mapa final'!#REF!="Moderado"),CONCATENATE("R1C",'Mapa final'!#REF!),"")</f>
        <v>#REF!</v>
      </c>
      <c r="AB36" s="46" t="str">
        <f>IF(AND('Mapa final'!$Y$10="Baja",'Mapa final'!$AA$10="Mayor"),CONCATENATE("R1C",'Mapa final'!$O$10),"")</f>
        <v/>
      </c>
      <c r="AC36" s="47" t="str">
        <f>IF(AND('Mapa final'!$Y$11="Baja",'Mapa final'!$AA$11="Mayor"),CONCATENATE("R1C",'Mapa final'!$O$11),"")</f>
        <v/>
      </c>
      <c r="AD36" s="47" t="e">
        <f>IF(AND('Mapa final'!#REF!="Baja",'Mapa final'!#REF!="Mayor"),CONCATENATE("R1C",'Mapa final'!#REF!),"")</f>
        <v>#REF!</v>
      </c>
      <c r="AE36" s="47" t="e">
        <f>IF(AND('Mapa final'!#REF!="Baja",'Mapa final'!#REF!="Mayor"),CONCATENATE("R1C",'Mapa final'!#REF!),"")</f>
        <v>#REF!</v>
      </c>
      <c r="AF36" s="47" t="e">
        <f>IF(AND('Mapa final'!#REF!="Baja",'Mapa final'!#REF!="Mayor"),CONCATENATE("R1C",'Mapa final'!#REF!),"")</f>
        <v>#REF!</v>
      </c>
      <c r="AG36" s="48" t="e">
        <f>IF(AND('Mapa final'!#REF!="Baja",'Mapa final'!#REF!="Mayor"),CONCATENATE("R1C",'Mapa final'!#REF!),"")</f>
        <v>#REF!</v>
      </c>
      <c r="AH36" s="49" t="str">
        <f>IF(AND('Mapa final'!$Y$10="Baja",'Mapa final'!$AA$10="Catastrófico"),CONCATENATE("R1C",'Mapa final'!$O$10),"")</f>
        <v/>
      </c>
      <c r="AI36" s="50" t="str">
        <f>IF(AND('Mapa final'!$Y$11="Baja",'Mapa final'!$AA$11="Catastrófico"),CONCATENATE("R1C",'Mapa final'!$O$11),"")</f>
        <v/>
      </c>
      <c r="AJ36" s="50" t="e">
        <f>IF(AND('Mapa final'!#REF!="Baja",'Mapa final'!#REF!="Catastrófico"),CONCATENATE("R1C",'Mapa final'!#REF!),"")</f>
        <v>#REF!</v>
      </c>
      <c r="AK36" s="50" t="e">
        <f>IF(AND('Mapa final'!#REF!="Baja",'Mapa final'!#REF!="Catastrófico"),CONCATENATE("R1C",'Mapa final'!#REF!),"")</f>
        <v>#REF!</v>
      </c>
      <c r="AL36" s="50" t="e">
        <f>IF(AND('Mapa final'!#REF!="Baja",'Mapa final'!#REF!="Catastrófico"),CONCATENATE("R1C",'Mapa final'!#REF!),"")</f>
        <v>#REF!</v>
      </c>
      <c r="AM36" s="51" t="e">
        <f>IF(AND('Mapa final'!#REF!="Baja",'Mapa final'!#REF!="Catastrófico"),CONCATENATE("R1C",'Mapa final'!#REF!),"")</f>
        <v>#REF!</v>
      </c>
      <c r="AN36" s="83"/>
      <c r="AO36" s="364" t="s">
        <v>82</v>
      </c>
      <c r="AP36" s="365"/>
      <c r="AQ36" s="365"/>
      <c r="AR36" s="365"/>
      <c r="AS36" s="365"/>
      <c r="AT36" s="366"/>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48"/>
      <c r="C37" s="248"/>
      <c r="D37" s="249"/>
      <c r="E37" s="345"/>
      <c r="F37" s="346"/>
      <c r="G37" s="346"/>
      <c r="H37" s="346"/>
      <c r="I37" s="346"/>
      <c r="J37" s="76" t="str">
        <f>IF(AND('Mapa final'!$Y$12="Baja",'Mapa final'!$AA$12="Leve"),CONCATENATE("R2C",'Mapa final'!$O$12),"")</f>
        <v/>
      </c>
      <c r="K37" s="77" t="str">
        <f>IF(AND('Mapa final'!$Y$14="Baja",'Mapa final'!$AA$14="Leve"),CONCATENATE("R2C",'Mapa final'!$O$14),"")</f>
        <v/>
      </c>
      <c r="L37" s="77" t="e">
        <f>IF(AND('Mapa final'!#REF!="Baja",'Mapa final'!#REF!="Leve"),CONCATENATE("R2C",'Mapa final'!#REF!),"")</f>
        <v>#REF!</v>
      </c>
      <c r="M37" s="77" t="e">
        <f>IF(AND('Mapa final'!#REF!="Baja",'Mapa final'!#REF!="Leve"),CONCATENATE("R2C",'Mapa final'!#REF!),"")</f>
        <v>#REF!</v>
      </c>
      <c r="N37" s="77" t="e">
        <f>IF(AND('Mapa final'!#REF!="Baja",'Mapa final'!#REF!="Leve"),CONCATENATE("R2C",'Mapa final'!#REF!),"")</f>
        <v>#REF!</v>
      </c>
      <c r="O37" s="78" t="e">
        <f>IF(AND('Mapa final'!#REF!="Baja",'Mapa final'!#REF!="Leve"),CONCATENATE("R2C",'Mapa final'!#REF!),"")</f>
        <v>#REF!</v>
      </c>
      <c r="P37" s="67" t="str">
        <f>IF(AND('Mapa final'!$Y$12="Baja",'Mapa final'!$AA$12="Menor"),CONCATENATE("R2C",'Mapa final'!$O$12),"")</f>
        <v/>
      </c>
      <c r="Q37" s="68" t="str">
        <f>IF(AND('Mapa final'!$Y$14="Baja",'Mapa final'!$AA$14="Menor"),CONCATENATE("R2C",'Mapa final'!$O$14),"")</f>
        <v/>
      </c>
      <c r="R37" s="68" t="e">
        <f>IF(AND('Mapa final'!#REF!="Baja",'Mapa final'!#REF!="Menor"),CONCATENATE("R2C",'Mapa final'!#REF!),"")</f>
        <v>#REF!</v>
      </c>
      <c r="S37" s="68" t="e">
        <f>IF(AND('Mapa final'!#REF!="Baja",'Mapa final'!#REF!="Menor"),CONCATENATE("R2C",'Mapa final'!#REF!),"")</f>
        <v>#REF!</v>
      </c>
      <c r="T37" s="68" t="e">
        <f>IF(AND('Mapa final'!#REF!="Baja",'Mapa final'!#REF!="Menor"),CONCATENATE("R2C",'Mapa final'!#REF!),"")</f>
        <v>#REF!</v>
      </c>
      <c r="U37" s="69" t="e">
        <f>IF(AND('Mapa final'!#REF!="Baja",'Mapa final'!#REF!="Menor"),CONCATENATE("R2C",'Mapa final'!#REF!),"")</f>
        <v>#REF!</v>
      </c>
      <c r="V37" s="67" t="str">
        <f>IF(AND('Mapa final'!$Y$12="Baja",'Mapa final'!$AA$12="Moderado"),CONCATENATE("R2C",'Mapa final'!$O$12),"")</f>
        <v/>
      </c>
      <c r="W37" s="68" t="str">
        <f>IF(AND('Mapa final'!$Y$14="Baja",'Mapa final'!$AA$14="Moderado"),CONCATENATE("R2C",'Mapa final'!$O$14),"")</f>
        <v/>
      </c>
      <c r="X37" s="68" t="e">
        <f>IF(AND('Mapa final'!#REF!="Baja",'Mapa final'!#REF!="Moderado"),CONCATENATE("R2C",'Mapa final'!#REF!),"")</f>
        <v>#REF!</v>
      </c>
      <c r="Y37" s="68" t="e">
        <f>IF(AND('Mapa final'!#REF!="Baja",'Mapa final'!#REF!="Moderado"),CONCATENATE("R2C",'Mapa final'!#REF!),"")</f>
        <v>#REF!</v>
      </c>
      <c r="Z37" s="68" t="e">
        <f>IF(AND('Mapa final'!#REF!="Baja",'Mapa final'!#REF!="Moderado"),CONCATENATE("R2C",'Mapa final'!#REF!),"")</f>
        <v>#REF!</v>
      </c>
      <c r="AA37" s="69" t="e">
        <f>IF(AND('Mapa final'!#REF!="Baja",'Mapa final'!#REF!="Moderado"),CONCATENATE("R2C",'Mapa final'!#REF!),"")</f>
        <v>#REF!</v>
      </c>
      <c r="AB37" s="52" t="str">
        <f>IF(AND('Mapa final'!$Y$12="Baja",'Mapa final'!$AA$12="Mayor"),CONCATENATE("R2C",'Mapa final'!$O$12),"")</f>
        <v/>
      </c>
      <c r="AC37" s="53" t="str">
        <f>IF(AND('Mapa final'!$Y$14="Baja",'Mapa final'!$AA$14="Mayor"),CONCATENATE("R2C",'Mapa final'!$O$14),"")</f>
        <v/>
      </c>
      <c r="AD37" s="53" t="e">
        <f>IF(AND('Mapa final'!#REF!="Baja",'Mapa final'!#REF!="Mayor"),CONCATENATE("R2C",'Mapa final'!#REF!),"")</f>
        <v>#REF!</v>
      </c>
      <c r="AE37" s="53" t="e">
        <f>IF(AND('Mapa final'!#REF!="Baja",'Mapa final'!#REF!="Mayor"),CONCATENATE("R2C",'Mapa final'!#REF!),"")</f>
        <v>#REF!</v>
      </c>
      <c r="AF37" s="53" t="e">
        <f>IF(AND('Mapa final'!#REF!="Baja",'Mapa final'!#REF!="Mayor"),CONCATENATE("R2C",'Mapa final'!#REF!),"")</f>
        <v>#REF!</v>
      </c>
      <c r="AG37" s="54" t="e">
        <f>IF(AND('Mapa final'!#REF!="Baja",'Mapa final'!#REF!="Mayor"),CONCATENATE("R2C",'Mapa final'!#REF!),"")</f>
        <v>#REF!</v>
      </c>
      <c r="AH37" s="55" t="str">
        <f>IF(AND('Mapa final'!$Y$12="Baja",'Mapa final'!$AA$12="Catastrófico"),CONCATENATE("R2C",'Mapa final'!$O$12),"")</f>
        <v/>
      </c>
      <c r="AI37" s="56" t="str">
        <f>IF(AND('Mapa final'!$Y$14="Baja",'Mapa final'!$AA$14="Catastrófico"),CONCATENATE("R2C",'Mapa final'!$O$14),"")</f>
        <v/>
      </c>
      <c r="AJ37" s="56" t="e">
        <f>IF(AND('Mapa final'!#REF!="Baja",'Mapa final'!#REF!="Catastrófico"),CONCATENATE("R2C",'Mapa final'!#REF!),"")</f>
        <v>#REF!</v>
      </c>
      <c r="AK37" s="56" t="e">
        <f>IF(AND('Mapa final'!#REF!="Baja",'Mapa final'!#REF!="Catastrófico"),CONCATENATE("R2C",'Mapa final'!#REF!),"")</f>
        <v>#REF!</v>
      </c>
      <c r="AL37" s="56" t="e">
        <f>IF(AND('Mapa final'!#REF!="Baja",'Mapa final'!#REF!="Catastrófico"),CONCATENATE("R2C",'Mapa final'!#REF!),"")</f>
        <v>#REF!</v>
      </c>
      <c r="AM37" s="57" t="e">
        <f>IF(AND('Mapa final'!#REF!="Baja",'Mapa final'!#REF!="Catastrófico"),CONCATENATE("R2C",'Mapa final'!#REF!),"")</f>
        <v>#REF!</v>
      </c>
      <c r="AN37" s="83"/>
      <c r="AO37" s="367"/>
      <c r="AP37" s="368"/>
      <c r="AQ37" s="368"/>
      <c r="AR37" s="368"/>
      <c r="AS37" s="368"/>
      <c r="AT37" s="369"/>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48"/>
      <c r="C38" s="248"/>
      <c r="D38" s="249"/>
      <c r="E38" s="347"/>
      <c r="F38" s="346"/>
      <c r="G38" s="346"/>
      <c r="H38" s="346"/>
      <c r="I38" s="346"/>
      <c r="J38" s="76" t="str">
        <f>IF(AND('Mapa final'!$Y$15="Baja",'Mapa final'!$AA$15="Leve"),CONCATENATE("R3C",'Mapa final'!$O$15),"")</f>
        <v/>
      </c>
      <c r="K38" s="77" t="e">
        <f>IF(AND('Mapa final'!#REF!="Baja",'Mapa final'!#REF!="Leve"),CONCATENATE("R3C",'Mapa final'!#REF!),"")</f>
        <v>#REF!</v>
      </c>
      <c r="L38" s="77" t="e">
        <f>IF(AND('Mapa final'!#REF!="Baja",'Mapa final'!#REF!="Leve"),CONCATENATE("R3C",'Mapa final'!#REF!),"")</f>
        <v>#REF!</v>
      </c>
      <c r="M38" s="77" t="e">
        <f>IF(AND('Mapa final'!#REF!="Baja",'Mapa final'!#REF!="Leve"),CONCATENATE("R3C",'Mapa final'!#REF!),"")</f>
        <v>#REF!</v>
      </c>
      <c r="N38" s="77" t="e">
        <f>IF(AND('Mapa final'!#REF!="Baja",'Mapa final'!#REF!="Leve"),CONCATENATE("R3C",'Mapa final'!#REF!),"")</f>
        <v>#REF!</v>
      </c>
      <c r="O38" s="78" t="e">
        <f>IF(AND('Mapa final'!#REF!="Baja",'Mapa final'!#REF!="Leve"),CONCATENATE("R3C",'Mapa final'!#REF!),"")</f>
        <v>#REF!</v>
      </c>
      <c r="P38" s="67" t="str">
        <f>IF(AND('Mapa final'!$Y$15="Baja",'Mapa final'!$AA$15="Menor"),CONCATENATE("R3C",'Mapa final'!$O$15),"")</f>
        <v/>
      </c>
      <c r="Q38" s="68" t="e">
        <f>IF(AND('Mapa final'!#REF!="Baja",'Mapa final'!#REF!="Menor"),CONCATENATE("R3C",'Mapa final'!#REF!),"")</f>
        <v>#REF!</v>
      </c>
      <c r="R38" s="68" t="e">
        <f>IF(AND('Mapa final'!#REF!="Baja",'Mapa final'!#REF!="Menor"),CONCATENATE("R3C",'Mapa final'!#REF!),"")</f>
        <v>#REF!</v>
      </c>
      <c r="S38" s="68" t="e">
        <f>IF(AND('Mapa final'!#REF!="Baja",'Mapa final'!#REF!="Menor"),CONCATENATE("R3C",'Mapa final'!#REF!),"")</f>
        <v>#REF!</v>
      </c>
      <c r="T38" s="68" t="e">
        <f>IF(AND('Mapa final'!#REF!="Baja",'Mapa final'!#REF!="Menor"),CONCATENATE("R3C",'Mapa final'!#REF!),"")</f>
        <v>#REF!</v>
      </c>
      <c r="U38" s="69" t="e">
        <f>IF(AND('Mapa final'!#REF!="Baja",'Mapa final'!#REF!="Menor"),CONCATENATE("R3C",'Mapa final'!#REF!),"")</f>
        <v>#REF!</v>
      </c>
      <c r="V38" s="67" t="str">
        <f>IF(AND('Mapa final'!$Y$15="Baja",'Mapa final'!$AA$15="Moderado"),CONCATENATE("R3C",'Mapa final'!$O$15),"")</f>
        <v>R3C1</v>
      </c>
      <c r="W38" s="68" t="e">
        <f>IF(AND('Mapa final'!#REF!="Baja",'Mapa final'!#REF!="Moderado"),CONCATENATE("R3C",'Mapa final'!#REF!),"")</f>
        <v>#REF!</v>
      </c>
      <c r="X38" s="68" t="e">
        <f>IF(AND('Mapa final'!#REF!="Baja",'Mapa final'!#REF!="Moderado"),CONCATENATE("R3C",'Mapa final'!#REF!),"")</f>
        <v>#REF!</v>
      </c>
      <c r="Y38" s="68" t="e">
        <f>IF(AND('Mapa final'!#REF!="Baja",'Mapa final'!#REF!="Moderado"),CONCATENATE("R3C",'Mapa final'!#REF!),"")</f>
        <v>#REF!</v>
      </c>
      <c r="Z38" s="68" t="e">
        <f>IF(AND('Mapa final'!#REF!="Baja",'Mapa final'!#REF!="Moderado"),CONCATENATE("R3C",'Mapa final'!#REF!),"")</f>
        <v>#REF!</v>
      </c>
      <c r="AA38" s="69" t="e">
        <f>IF(AND('Mapa final'!#REF!="Baja",'Mapa final'!#REF!="Moderado"),CONCATENATE("R3C",'Mapa final'!#REF!),"")</f>
        <v>#REF!</v>
      </c>
      <c r="AB38" s="52" t="str">
        <f>IF(AND('Mapa final'!$Y$15="Baja",'Mapa final'!$AA$15="Mayor"),CONCATENATE("R3C",'Mapa final'!$O$15),"")</f>
        <v/>
      </c>
      <c r="AC38" s="53" t="e">
        <f>IF(AND('Mapa final'!#REF!="Baja",'Mapa final'!#REF!="Mayor"),CONCATENATE("R3C",'Mapa final'!#REF!),"")</f>
        <v>#REF!</v>
      </c>
      <c r="AD38" s="53" t="e">
        <f>IF(AND('Mapa final'!#REF!="Baja",'Mapa final'!#REF!="Mayor"),CONCATENATE("R3C",'Mapa final'!#REF!),"")</f>
        <v>#REF!</v>
      </c>
      <c r="AE38" s="53" t="e">
        <f>IF(AND('Mapa final'!#REF!="Baja",'Mapa final'!#REF!="Mayor"),CONCATENATE("R3C",'Mapa final'!#REF!),"")</f>
        <v>#REF!</v>
      </c>
      <c r="AF38" s="53" t="e">
        <f>IF(AND('Mapa final'!#REF!="Baja",'Mapa final'!#REF!="Mayor"),CONCATENATE("R3C",'Mapa final'!#REF!),"")</f>
        <v>#REF!</v>
      </c>
      <c r="AG38" s="54" t="e">
        <f>IF(AND('Mapa final'!#REF!="Baja",'Mapa final'!#REF!="Mayor"),CONCATENATE("R3C",'Mapa final'!#REF!),"")</f>
        <v>#REF!</v>
      </c>
      <c r="AH38" s="55" t="str">
        <f>IF(AND('Mapa final'!$Y$15="Baja",'Mapa final'!$AA$15="Catastrófico"),CONCATENATE("R3C",'Mapa final'!$O$15),"")</f>
        <v/>
      </c>
      <c r="AI38" s="56" t="e">
        <f>IF(AND('Mapa final'!#REF!="Baja",'Mapa final'!#REF!="Catastrófico"),CONCATENATE("R3C",'Mapa final'!#REF!),"")</f>
        <v>#REF!</v>
      </c>
      <c r="AJ38" s="56" t="e">
        <f>IF(AND('Mapa final'!#REF!="Baja",'Mapa final'!#REF!="Catastrófico"),CONCATENATE("R3C",'Mapa final'!#REF!),"")</f>
        <v>#REF!</v>
      </c>
      <c r="AK38" s="56" t="e">
        <f>IF(AND('Mapa final'!#REF!="Baja",'Mapa final'!#REF!="Catastrófico"),CONCATENATE("R3C",'Mapa final'!#REF!),"")</f>
        <v>#REF!</v>
      </c>
      <c r="AL38" s="56" t="e">
        <f>IF(AND('Mapa final'!#REF!="Baja",'Mapa final'!#REF!="Catastrófico"),CONCATENATE("R3C",'Mapa final'!#REF!),"")</f>
        <v>#REF!</v>
      </c>
      <c r="AM38" s="57" t="e">
        <f>IF(AND('Mapa final'!#REF!="Baja",'Mapa final'!#REF!="Catastrófico"),CONCATENATE("R3C",'Mapa final'!#REF!),"")</f>
        <v>#REF!</v>
      </c>
      <c r="AN38" s="83"/>
      <c r="AO38" s="367"/>
      <c r="AP38" s="368"/>
      <c r="AQ38" s="368"/>
      <c r="AR38" s="368"/>
      <c r="AS38" s="368"/>
      <c r="AT38" s="369"/>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48"/>
      <c r="C39" s="248"/>
      <c r="D39" s="249"/>
      <c r="E39" s="347"/>
      <c r="F39" s="346"/>
      <c r="G39" s="346"/>
      <c r="H39" s="346"/>
      <c r="I39" s="346"/>
      <c r="J39" s="76" t="e">
        <f>IF(AND('Mapa final'!#REF!="Baja",'Mapa final'!#REF!="Leve"),CONCATENATE("R4C",'Mapa final'!#REF!),"")</f>
        <v>#REF!</v>
      </c>
      <c r="K39" s="77" t="e">
        <f>IF(AND('Mapa final'!#REF!="Baja",'Mapa final'!#REF!="Leve"),CONCATENATE("R4C",'Mapa final'!#REF!),"")</f>
        <v>#REF!</v>
      </c>
      <c r="L39" s="77" t="e">
        <f>IF(AND('Mapa final'!#REF!="Baja",'Mapa final'!#REF!="Leve"),CONCATENATE("R4C",'Mapa final'!#REF!),"")</f>
        <v>#REF!</v>
      </c>
      <c r="M39" s="77" t="e">
        <f>IF(AND('Mapa final'!#REF!="Baja",'Mapa final'!#REF!="Leve"),CONCATENATE("R4C",'Mapa final'!#REF!),"")</f>
        <v>#REF!</v>
      </c>
      <c r="N39" s="77" t="e">
        <f>IF(AND('Mapa final'!#REF!="Baja",'Mapa final'!#REF!="Leve"),CONCATENATE("R4C",'Mapa final'!#REF!),"")</f>
        <v>#REF!</v>
      </c>
      <c r="O39" s="78" t="e">
        <f>IF(AND('Mapa final'!#REF!="Baja",'Mapa final'!#REF!="Leve"),CONCATENATE("R4C",'Mapa final'!#REF!),"")</f>
        <v>#REF!</v>
      </c>
      <c r="P39" s="67" t="e">
        <f>IF(AND('Mapa final'!#REF!="Baja",'Mapa final'!#REF!="Menor"),CONCATENATE("R4C",'Mapa final'!#REF!),"")</f>
        <v>#REF!</v>
      </c>
      <c r="Q39" s="68" t="e">
        <f>IF(AND('Mapa final'!#REF!="Baja",'Mapa final'!#REF!="Menor"),CONCATENATE("R4C",'Mapa final'!#REF!),"")</f>
        <v>#REF!</v>
      </c>
      <c r="R39" s="68" t="e">
        <f>IF(AND('Mapa final'!#REF!="Baja",'Mapa final'!#REF!="Menor"),CONCATENATE("R4C",'Mapa final'!#REF!),"")</f>
        <v>#REF!</v>
      </c>
      <c r="S39" s="68" t="e">
        <f>IF(AND('Mapa final'!#REF!="Baja",'Mapa final'!#REF!="Menor"),CONCATENATE("R4C",'Mapa final'!#REF!),"")</f>
        <v>#REF!</v>
      </c>
      <c r="T39" s="68" t="e">
        <f>IF(AND('Mapa final'!#REF!="Baja",'Mapa final'!#REF!="Menor"),CONCATENATE("R4C",'Mapa final'!#REF!),"")</f>
        <v>#REF!</v>
      </c>
      <c r="U39" s="69" t="e">
        <f>IF(AND('Mapa final'!#REF!="Baja",'Mapa final'!#REF!="Menor"),CONCATENATE("R4C",'Mapa final'!#REF!),"")</f>
        <v>#REF!</v>
      </c>
      <c r="V39" s="67" t="e">
        <f>IF(AND('Mapa final'!#REF!="Baja",'Mapa final'!#REF!="Moderado"),CONCATENATE("R4C",'Mapa final'!#REF!),"")</f>
        <v>#REF!</v>
      </c>
      <c r="W39" s="68" t="e">
        <f>IF(AND('Mapa final'!#REF!="Baja",'Mapa final'!#REF!="Moderado"),CONCATENATE("R4C",'Mapa final'!#REF!),"")</f>
        <v>#REF!</v>
      </c>
      <c r="X39" s="68" t="e">
        <f>IF(AND('Mapa final'!#REF!="Baja",'Mapa final'!#REF!="Moderado"),CONCATENATE("R4C",'Mapa final'!#REF!),"")</f>
        <v>#REF!</v>
      </c>
      <c r="Y39" s="68" t="e">
        <f>IF(AND('Mapa final'!#REF!="Baja",'Mapa final'!#REF!="Moderado"),CONCATENATE("R4C",'Mapa final'!#REF!),"")</f>
        <v>#REF!</v>
      </c>
      <c r="Z39" s="68" t="e">
        <f>IF(AND('Mapa final'!#REF!="Baja",'Mapa final'!#REF!="Moderado"),CONCATENATE("R4C",'Mapa final'!#REF!),"")</f>
        <v>#REF!</v>
      </c>
      <c r="AA39" s="69" t="e">
        <f>IF(AND('Mapa final'!#REF!="Baja",'Mapa final'!#REF!="Moderado"),CONCATENATE("R4C",'Mapa final'!#REF!),"")</f>
        <v>#REF!</v>
      </c>
      <c r="AB39" s="52" t="e">
        <f>IF(AND('Mapa final'!#REF!="Baja",'Mapa final'!#REF!="Mayor"),CONCATENATE("R4C",'Mapa final'!#REF!),"")</f>
        <v>#REF!</v>
      </c>
      <c r="AC39" s="53" t="e">
        <f>IF(AND('Mapa final'!#REF!="Baja",'Mapa final'!#REF!="Mayor"),CONCATENATE("R4C",'Mapa final'!#REF!),"")</f>
        <v>#REF!</v>
      </c>
      <c r="AD39" s="53" t="e">
        <f>IF(AND('Mapa final'!#REF!="Baja",'Mapa final'!#REF!="Mayor"),CONCATENATE("R4C",'Mapa final'!#REF!),"")</f>
        <v>#REF!</v>
      </c>
      <c r="AE39" s="53" t="e">
        <f>IF(AND('Mapa final'!#REF!="Baja",'Mapa final'!#REF!="Mayor"),CONCATENATE("R4C",'Mapa final'!#REF!),"")</f>
        <v>#REF!</v>
      </c>
      <c r="AF39" s="53" t="e">
        <f>IF(AND('Mapa final'!#REF!="Baja",'Mapa final'!#REF!="Mayor"),CONCATENATE("R4C",'Mapa final'!#REF!),"")</f>
        <v>#REF!</v>
      </c>
      <c r="AG39" s="54" t="e">
        <f>IF(AND('Mapa final'!#REF!="Baja",'Mapa final'!#REF!="Mayor"),CONCATENATE("R4C",'Mapa final'!#REF!),"")</f>
        <v>#REF!</v>
      </c>
      <c r="AH39" s="55" t="e">
        <f>IF(AND('Mapa final'!#REF!="Baja",'Mapa final'!#REF!="Catastrófico"),CONCATENATE("R4C",'Mapa final'!#REF!),"")</f>
        <v>#REF!</v>
      </c>
      <c r="AI39" s="56" t="e">
        <f>IF(AND('Mapa final'!#REF!="Baja",'Mapa final'!#REF!="Catastrófico"),CONCATENATE("R4C",'Mapa final'!#REF!),"")</f>
        <v>#REF!</v>
      </c>
      <c r="AJ39" s="56" t="e">
        <f>IF(AND('Mapa final'!#REF!="Baja",'Mapa final'!#REF!="Catastrófico"),CONCATENATE("R4C",'Mapa final'!#REF!),"")</f>
        <v>#REF!</v>
      </c>
      <c r="AK39" s="56" t="e">
        <f>IF(AND('Mapa final'!#REF!="Baja",'Mapa final'!#REF!="Catastrófico"),CONCATENATE("R4C",'Mapa final'!#REF!),"")</f>
        <v>#REF!</v>
      </c>
      <c r="AL39" s="56" t="e">
        <f>IF(AND('Mapa final'!#REF!="Baja",'Mapa final'!#REF!="Catastrófico"),CONCATENATE("R4C",'Mapa final'!#REF!),"")</f>
        <v>#REF!</v>
      </c>
      <c r="AM39" s="57" t="e">
        <f>IF(AND('Mapa final'!#REF!="Baja",'Mapa final'!#REF!="Catastrófico"),CONCATENATE("R4C",'Mapa final'!#REF!),"")</f>
        <v>#REF!</v>
      </c>
      <c r="AN39" s="83"/>
      <c r="AO39" s="367"/>
      <c r="AP39" s="368"/>
      <c r="AQ39" s="368"/>
      <c r="AR39" s="368"/>
      <c r="AS39" s="368"/>
      <c r="AT39" s="369"/>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48"/>
      <c r="C40" s="248"/>
      <c r="D40" s="249"/>
      <c r="E40" s="347"/>
      <c r="F40" s="346"/>
      <c r="G40" s="346"/>
      <c r="H40" s="346"/>
      <c r="I40" s="346"/>
      <c r="J40" s="76" t="e">
        <f>IF(AND('Mapa final'!#REF!="Baja",'Mapa final'!#REF!="Leve"),CONCATENATE("R5C",'Mapa final'!#REF!),"")</f>
        <v>#REF!</v>
      </c>
      <c r="K40" s="77" t="e">
        <f>IF(AND('Mapa final'!#REF!="Baja",'Mapa final'!#REF!="Leve"),CONCATENATE("R5C",'Mapa final'!#REF!),"")</f>
        <v>#REF!</v>
      </c>
      <c r="L40" s="77" t="e">
        <f>IF(AND('Mapa final'!#REF!="Baja",'Mapa final'!#REF!="Leve"),CONCATENATE("R5C",'Mapa final'!#REF!),"")</f>
        <v>#REF!</v>
      </c>
      <c r="M40" s="77" t="e">
        <f>IF(AND('Mapa final'!#REF!="Baja",'Mapa final'!#REF!="Leve"),CONCATENATE("R5C",'Mapa final'!#REF!),"")</f>
        <v>#REF!</v>
      </c>
      <c r="N40" s="77" t="e">
        <f>IF(AND('Mapa final'!#REF!="Baja",'Mapa final'!#REF!="Leve"),CONCATENATE("R5C",'Mapa final'!#REF!),"")</f>
        <v>#REF!</v>
      </c>
      <c r="O40" s="78" t="e">
        <f>IF(AND('Mapa final'!#REF!="Baja",'Mapa final'!#REF!="Leve"),CONCATENATE("R5C",'Mapa final'!#REF!),"")</f>
        <v>#REF!</v>
      </c>
      <c r="P40" s="67" t="e">
        <f>IF(AND('Mapa final'!#REF!="Baja",'Mapa final'!#REF!="Menor"),CONCATENATE("R5C",'Mapa final'!#REF!),"")</f>
        <v>#REF!</v>
      </c>
      <c r="Q40" s="68" t="e">
        <f>IF(AND('Mapa final'!#REF!="Baja",'Mapa final'!#REF!="Menor"),CONCATENATE("R5C",'Mapa final'!#REF!),"")</f>
        <v>#REF!</v>
      </c>
      <c r="R40" s="68" t="e">
        <f>IF(AND('Mapa final'!#REF!="Baja",'Mapa final'!#REF!="Menor"),CONCATENATE("R5C",'Mapa final'!#REF!),"")</f>
        <v>#REF!</v>
      </c>
      <c r="S40" s="68" t="e">
        <f>IF(AND('Mapa final'!#REF!="Baja",'Mapa final'!#REF!="Menor"),CONCATENATE("R5C",'Mapa final'!#REF!),"")</f>
        <v>#REF!</v>
      </c>
      <c r="T40" s="68" t="e">
        <f>IF(AND('Mapa final'!#REF!="Baja",'Mapa final'!#REF!="Menor"),CONCATENATE("R5C",'Mapa final'!#REF!),"")</f>
        <v>#REF!</v>
      </c>
      <c r="U40" s="69" t="e">
        <f>IF(AND('Mapa final'!#REF!="Baja",'Mapa final'!#REF!="Menor"),CONCATENATE("R5C",'Mapa final'!#REF!),"")</f>
        <v>#REF!</v>
      </c>
      <c r="V40" s="67" t="e">
        <f>IF(AND('Mapa final'!#REF!="Baja",'Mapa final'!#REF!="Moderado"),CONCATENATE("R5C",'Mapa final'!#REF!),"")</f>
        <v>#REF!</v>
      </c>
      <c r="W40" s="68" t="e">
        <f>IF(AND('Mapa final'!#REF!="Baja",'Mapa final'!#REF!="Moderado"),CONCATENATE("R5C",'Mapa final'!#REF!),"")</f>
        <v>#REF!</v>
      </c>
      <c r="X40" s="68" t="e">
        <f>IF(AND('Mapa final'!#REF!="Baja",'Mapa final'!#REF!="Moderado"),CONCATENATE("R5C",'Mapa final'!#REF!),"")</f>
        <v>#REF!</v>
      </c>
      <c r="Y40" s="68" t="e">
        <f>IF(AND('Mapa final'!#REF!="Baja",'Mapa final'!#REF!="Moderado"),CONCATENATE("R5C",'Mapa final'!#REF!),"")</f>
        <v>#REF!</v>
      </c>
      <c r="Z40" s="68" t="e">
        <f>IF(AND('Mapa final'!#REF!="Baja",'Mapa final'!#REF!="Moderado"),CONCATENATE("R5C",'Mapa final'!#REF!),"")</f>
        <v>#REF!</v>
      </c>
      <c r="AA40" s="69" t="e">
        <f>IF(AND('Mapa final'!#REF!="Baja",'Mapa final'!#REF!="Moderado"),CONCATENATE("R5C",'Mapa final'!#REF!),"")</f>
        <v>#REF!</v>
      </c>
      <c r="AB40" s="52" t="e">
        <f>IF(AND('Mapa final'!#REF!="Baja",'Mapa final'!#REF!="Mayor"),CONCATENATE("R5C",'Mapa final'!#REF!),"")</f>
        <v>#REF!</v>
      </c>
      <c r="AC40" s="53" t="e">
        <f>IF(AND('Mapa final'!#REF!="Baja",'Mapa final'!#REF!="Mayor"),CONCATENATE("R5C",'Mapa final'!#REF!),"")</f>
        <v>#REF!</v>
      </c>
      <c r="AD40" s="53" t="e">
        <f>IF(AND('Mapa final'!#REF!="Baja",'Mapa final'!#REF!="Mayor"),CONCATENATE("R5C",'Mapa final'!#REF!),"")</f>
        <v>#REF!</v>
      </c>
      <c r="AE40" s="53" t="e">
        <f>IF(AND('Mapa final'!#REF!="Baja",'Mapa final'!#REF!="Mayor"),CONCATENATE("R5C",'Mapa final'!#REF!),"")</f>
        <v>#REF!</v>
      </c>
      <c r="AF40" s="53" t="e">
        <f>IF(AND('Mapa final'!#REF!="Baja",'Mapa final'!#REF!="Mayor"),CONCATENATE("R5C",'Mapa final'!#REF!),"")</f>
        <v>#REF!</v>
      </c>
      <c r="AG40" s="54" t="e">
        <f>IF(AND('Mapa final'!#REF!="Baja",'Mapa final'!#REF!="Mayor"),CONCATENATE("R5C",'Mapa final'!#REF!),"")</f>
        <v>#REF!</v>
      </c>
      <c r="AH40" s="55" t="e">
        <f>IF(AND('Mapa final'!#REF!="Baja",'Mapa final'!#REF!="Catastrófico"),CONCATENATE("R5C",'Mapa final'!#REF!),"")</f>
        <v>#REF!</v>
      </c>
      <c r="AI40" s="56" t="e">
        <f>IF(AND('Mapa final'!#REF!="Baja",'Mapa final'!#REF!="Catastrófico"),CONCATENATE("R5C",'Mapa final'!#REF!),"")</f>
        <v>#REF!</v>
      </c>
      <c r="AJ40" s="56" t="e">
        <f>IF(AND('Mapa final'!#REF!="Baja",'Mapa final'!#REF!="Catastrófico"),CONCATENATE("R5C",'Mapa final'!#REF!),"")</f>
        <v>#REF!</v>
      </c>
      <c r="AK40" s="56" t="e">
        <f>IF(AND('Mapa final'!#REF!="Baja",'Mapa final'!#REF!="Catastrófico"),CONCATENATE("R5C",'Mapa final'!#REF!),"")</f>
        <v>#REF!</v>
      </c>
      <c r="AL40" s="56" t="e">
        <f>IF(AND('Mapa final'!#REF!="Baja",'Mapa final'!#REF!="Catastrófico"),CONCATENATE("R5C",'Mapa final'!#REF!),"")</f>
        <v>#REF!</v>
      </c>
      <c r="AM40" s="57" t="e">
        <f>IF(AND('Mapa final'!#REF!="Baja",'Mapa final'!#REF!="Catastrófico"),CONCATENATE("R5C",'Mapa final'!#REF!),"")</f>
        <v>#REF!</v>
      </c>
      <c r="AN40" s="83"/>
      <c r="AO40" s="367"/>
      <c r="AP40" s="368"/>
      <c r="AQ40" s="368"/>
      <c r="AR40" s="368"/>
      <c r="AS40" s="368"/>
      <c r="AT40" s="369"/>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48"/>
      <c r="C41" s="248"/>
      <c r="D41" s="249"/>
      <c r="E41" s="347"/>
      <c r="F41" s="346"/>
      <c r="G41" s="346"/>
      <c r="H41" s="346"/>
      <c r="I41" s="346"/>
      <c r="J41" s="76" t="e">
        <f>IF(AND('Mapa final'!#REF!="Baja",'Mapa final'!#REF!="Leve"),CONCATENATE("R6C",'Mapa final'!#REF!),"")</f>
        <v>#REF!</v>
      </c>
      <c r="K41" s="77" t="e">
        <f>IF(AND('Mapa final'!#REF!="Baja",'Mapa final'!#REF!="Leve"),CONCATENATE("R6C",'Mapa final'!#REF!),"")</f>
        <v>#REF!</v>
      </c>
      <c r="L41" s="77" t="e">
        <f>IF(AND('Mapa final'!#REF!="Baja",'Mapa final'!#REF!="Leve"),CONCATENATE("R6C",'Mapa final'!#REF!),"")</f>
        <v>#REF!</v>
      </c>
      <c r="M41" s="77" t="e">
        <f>IF(AND('Mapa final'!#REF!="Baja",'Mapa final'!#REF!="Leve"),CONCATENATE("R6C",'Mapa final'!#REF!),"")</f>
        <v>#REF!</v>
      </c>
      <c r="N41" s="77" t="e">
        <f>IF(AND('Mapa final'!#REF!="Baja",'Mapa final'!#REF!="Leve"),CONCATENATE("R6C",'Mapa final'!#REF!),"")</f>
        <v>#REF!</v>
      </c>
      <c r="O41" s="78" t="e">
        <f>IF(AND('Mapa final'!#REF!="Baja",'Mapa final'!#REF!="Leve"),CONCATENATE("R6C",'Mapa final'!#REF!),"")</f>
        <v>#REF!</v>
      </c>
      <c r="P41" s="67" t="e">
        <f>IF(AND('Mapa final'!#REF!="Baja",'Mapa final'!#REF!="Menor"),CONCATENATE("R6C",'Mapa final'!#REF!),"")</f>
        <v>#REF!</v>
      </c>
      <c r="Q41" s="68" t="e">
        <f>IF(AND('Mapa final'!#REF!="Baja",'Mapa final'!#REF!="Menor"),CONCATENATE("R6C",'Mapa final'!#REF!),"")</f>
        <v>#REF!</v>
      </c>
      <c r="R41" s="68" t="e">
        <f>IF(AND('Mapa final'!#REF!="Baja",'Mapa final'!#REF!="Menor"),CONCATENATE("R6C",'Mapa final'!#REF!),"")</f>
        <v>#REF!</v>
      </c>
      <c r="S41" s="68" t="e">
        <f>IF(AND('Mapa final'!#REF!="Baja",'Mapa final'!#REF!="Menor"),CONCATENATE("R6C",'Mapa final'!#REF!),"")</f>
        <v>#REF!</v>
      </c>
      <c r="T41" s="68" t="e">
        <f>IF(AND('Mapa final'!#REF!="Baja",'Mapa final'!#REF!="Menor"),CONCATENATE("R6C",'Mapa final'!#REF!),"")</f>
        <v>#REF!</v>
      </c>
      <c r="U41" s="69" t="e">
        <f>IF(AND('Mapa final'!#REF!="Baja",'Mapa final'!#REF!="Menor"),CONCATENATE("R6C",'Mapa final'!#REF!),"")</f>
        <v>#REF!</v>
      </c>
      <c r="V41" s="67" t="e">
        <f>IF(AND('Mapa final'!#REF!="Baja",'Mapa final'!#REF!="Moderado"),CONCATENATE("R6C",'Mapa final'!#REF!),"")</f>
        <v>#REF!</v>
      </c>
      <c r="W41" s="68" t="e">
        <f>IF(AND('Mapa final'!#REF!="Baja",'Mapa final'!#REF!="Moderado"),CONCATENATE("R6C",'Mapa final'!#REF!),"")</f>
        <v>#REF!</v>
      </c>
      <c r="X41" s="68" t="e">
        <f>IF(AND('Mapa final'!#REF!="Baja",'Mapa final'!#REF!="Moderado"),CONCATENATE("R6C",'Mapa final'!#REF!),"")</f>
        <v>#REF!</v>
      </c>
      <c r="Y41" s="68" t="e">
        <f>IF(AND('Mapa final'!#REF!="Baja",'Mapa final'!#REF!="Moderado"),CONCATENATE("R6C",'Mapa final'!#REF!),"")</f>
        <v>#REF!</v>
      </c>
      <c r="Z41" s="68" t="e">
        <f>IF(AND('Mapa final'!#REF!="Baja",'Mapa final'!#REF!="Moderado"),CONCATENATE("R6C",'Mapa final'!#REF!),"")</f>
        <v>#REF!</v>
      </c>
      <c r="AA41" s="69" t="e">
        <f>IF(AND('Mapa final'!#REF!="Baja",'Mapa final'!#REF!="Moderado"),CONCATENATE("R6C",'Mapa final'!#REF!),"")</f>
        <v>#REF!</v>
      </c>
      <c r="AB41" s="52" t="e">
        <f>IF(AND('Mapa final'!#REF!="Baja",'Mapa final'!#REF!="Mayor"),CONCATENATE("R6C",'Mapa final'!#REF!),"")</f>
        <v>#REF!</v>
      </c>
      <c r="AC41" s="53" t="e">
        <f>IF(AND('Mapa final'!#REF!="Baja",'Mapa final'!#REF!="Mayor"),CONCATENATE("R6C",'Mapa final'!#REF!),"")</f>
        <v>#REF!</v>
      </c>
      <c r="AD41" s="53" t="e">
        <f>IF(AND('Mapa final'!#REF!="Baja",'Mapa final'!#REF!="Mayor"),CONCATENATE("R6C",'Mapa final'!#REF!),"")</f>
        <v>#REF!</v>
      </c>
      <c r="AE41" s="53" t="e">
        <f>IF(AND('Mapa final'!#REF!="Baja",'Mapa final'!#REF!="Mayor"),CONCATENATE("R6C",'Mapa final'!#REF!),"")</f>
        <v>#REF!</v>
      </c>
      <c r="AF41" s="53" t="e">
        <f>IF(AND('Mapa final'!#REF!="Baja",'Mapa final'!#REF!="Mayor"),CONCATENATE("R6C",'Mapa final'!#REF!),"")</f>
        <v>#REF!</v>
      </c>
      <c r="AG41" s="54" t="e">
        <f>IF(AND('Mapa final'!#REF!="Baja",'Mapa final'!#REF!="Mayor"),CONCATENATE("R6C",'Mapa final'!#REF!),"")</f>
        <v>#REF!</v>
      </c>
      <c r="AH41" s="55" t="e">
        <f>IF(AND('Mapa final'!#REF!="Baja",'Mapa final'!#REF!="Catastrófico"),CONCATENATE("R6C",'Mapa final'!#REF!),"")</f>
        <v>#REF!</v>
      </c>
      <c r="AI41" s="56" t="e">
        <f>IF(AND('Mapa final'!#REF!="Baja",'Mapa final'!#REF!="Catastrófico"),CONCATENATE("R6C",'Mapa final'!#REF!),"")</f>
        <v>#REF!</v>
      </c>
      <c r="AJ41" s="56" t="e">
        <f>IF(AND('Mapa final'!#REF!="Baja",'Mapa final'!#REF!="Catastrófico"),CONCATENATE("R6C",'Mapa final'!#REF!),"")</f>
        <v>#REF!</v>
      </c>
      <c r="AK41" s="56" t="e">
        <f>IF(AND('Mapa final'!#REF!="Baja",'Mapa final'!#REF!="Catastrófico"),CONCATENATE("R6C",'Mapa final'!#REF!),"")</f>
        <v>#REF!</v>
      </c>
      <c r="AL41" s="56" t="e">
        <f>IF(AND('Mapa final'!#REF!="Baja",'Mapa final'!#REF!="Catastrófico"),CONCATENATE("R6C",'Mapa final'!#REF!),"")</f>
        <v>#REF!</v>
      </c>
      <c r="AM41" s="57" t="e">
        <f>IF(AND('Mapa final'!#REF!="Baja",'Mapa final'!#REF!="Catastrófico"),CONCATENATE("R6C",'Mapa final'!#REF!),"")</f>
        <v>#REF!</v>
      </c>
      <c r="AN41" s="83"/>
      <c r="AO41" s="367"/>
      <c r="AP41" s="368"/>
      <c r="AQ41" s="368"/>
      <c r="AR41" s="368"/>
      <c r="AS41" s="368"/>
      <c r="AT41" s="369"/>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48"/>
      <c r="C42" s="248"/>
      <c r="D42" s="249"/>
      <c r="E42" s="347"/>
      <c r="F42" s="346"/>
      <c r="G42" s="346"/>
      <c r="H42" s="346"/>
      <c r="I42" s="346"/>
      <c r="J42" s="76" t="e">
        <f>IF(AND('Mapa final'!#REF!="Baja",'Mapa final'!#REF!="Leve"),CONCATENATE("R7C",'Mapa final'!#REF!),"")</f>
        <v>#REF!</v>
      </c>
      <c r="K42" s="77" t="e">
        <f>IF(AND('Mapa final'!#REF!="Baja",'Mapa final'!#REF!="Leve"),CONCATENATE("R7C",'Mapa final'!#REF!),"")</f>
        <v>#REF!</v>
      </c>
      <c r="L42" s="77" t="e">
        <f>IF(AND('Mapa final'!#REF!="Baja",'Mapa final'!#REF!="Leve"),CONCATENATE("R7C",'Mapa final'!#REF!),"")</f>
        <v>#REF!</v>
      </c>
      <c r="M42" s="77" t="e">
        <f>IF(AND('Mapa final'!#REF!="Baja",'Mapa final'!#REF!="Leve"),CONCATENATE("R7C",'Mapa final'!#REF!),"")</f>
        <v>#REF!</v>
      </c>
      <c r="N42" s="77" t="e">
        <f>IF(AND('Mapa final'!#REF!="Baja",'Mapa final'!#REF!="Leve"),CONCATENATE("R7C",'Mapa final'!#REF!),"")</f>
        <v>#REF!</v>
      </c>
      <c r="O42" s="78" t="e">
        <f>IF(AND('Mapa final'!#REF!="Baja",'Mapa final'!#REF!="Leve"),CONCATENATE("R7C",'Mapa final'!#REF!),"")</f>
        <v>#REF!</v>
      </c>
      <c r="P42" s="67" t="e">
        <f>IF(AND('Mapa final'!#REF!="Baja",'Mapa final'!#REF!="Menor"),CONCATENATE("R7C",'Mapa final'!#REF!),"")</f>
        <v>#REF!</v>
      </c>
      <c r="Q42" s="68" t="e">
        <f>IF(AND('Mapa final'!#REF!="Baja",'Mapa final'!#REF!="Menor"),CONCATENATE("R7C",'Mapa final'!#REF!),"")</f>
        <v>#REF!</v>
      </c>
      <c r="R42" s="68" t="e">
        <f>IF(AND('Mapa final'!#REF!="Baja",'Mapa final'!#REF!="Menor"),CONCATENATE("R7C",'Mapa final'!#REF!),"")</f>
        <v>#REF!</v>
      </c>
      <c r="S42" s="68" t="e">
        <f>IF(AND('Mapa final'!#REF!="Baja",'Mapa final'!#REF!="Menor"),CONCATENATE("R7C",'Mapa final'!#REF!),"")</f>
        <v>#REF!</v>
      </c>
      <c r="T42" s="68" t="e">
        <f>IF(AND('Mapa final'!#REF!="Baja",'Mapa final'!#REF!="Menor"),CONCATENATE("R7C",'Mapa final'!#REF!),"")</f>
        <v>#REF!</v>
      </c>
      <c r="U42" s="69" t="e">
        <f>IF(AND('Mapa final'!#REF!="Baja",'Mapa final'!#REF!="Menor"),CONCATENATE("R7C",'Mapa final'!#REF!),"")</f>
        <v>#REF!</v>
      </c>
      <c r="V42" s="67" t="e">
        <f>IF(AND('Mapa final'!#REF!="Baja",'Mapa final'!#REF!="Moderado"),CONCATENATE("R7C",'Mapa final'!#REF!),"")</f>
        <v>#REF!</v>
      </c>
      <c r="W42" s="68" t="e">
        <f>IF(AND('Mapa final'!#REF!="Baja",'Mapa final'!#REF!="Moderado"),CONCATENATE("R7C",'Mapa final'!#REF!),"")</f>
        <v>#REF!</v>
      </c>
      <c r="X42" s="68" t="e">
        <f>IF(AND('Mapa final'!#REF!="Baja",'Mapa final'!#REF!="Moderado"),CONCATENATE("R7C",'Mapa final'!#REF!),"")</f>
        <v>#REF!</v>
      </c>
      <c r="Y42" s="68" t="e">
        <f>IF(AND('Mapa final'!#REF!="Baja",'Mapa final'!#REF!="Moderado"),CONCATENATE("R7C",'Mapa final'!#REF!),"")</f>
        <v>#REF!</v>
      </c>
      <c r="Z42" s="68" t="e">
        <f>IF(AND('Mapa final'!#REF!="Baja",'Mapa final'!#REF!="Moderado"),CONCATENATE("R7C",'Mapa final'!#REF!),"")</f>
        <v>#REF!</v>
      </c>
      <c r="AA42" s="69" t="e">
        <f>IF(AND('Mapa final'!#REF!="Baja",'Mapa final'!#REF!="Moderado"),CONCATENATE("R7C",'Mapa final'!#REF!),"")</f>
        <v>#REF!</v>
      </c>
      <c r="AB42" s="52" t="e">
        <f>IF(AND('Mapa final'!#REF!="Baja",'Mapa final'!#REF!="Mayor"),CONCATENATE("R7C",'Mapa final'!#REF!),"")</f>
        <v>#REF!</v>
      </c>
      <c r="AC42" s="53" t="e">
        <f>IF(AND('Mapa final'!#REF!="Baja",'Mapa final'!#REF!="Mayor"),CONCATENATE("R7C",'Mapa final'!#REF!),"")</f>
        <v>#REF!</v>
      </c>
      <c r="AD42" s="53" t="e">
        <f>IF(AND('Mapa final'!#REF!="Baja",'Mapa final'!#REF!="Mayor"),CONCATENATE("R7C",'Mapa final'!#REF!),"")</f>
        <v>#REF!</v>
      </c>
      <c r="AE42" s="53" t="e">
        <f>IF(AND('Mapa final'!#REF!="Baja",'Mapa final'!#REF!="Mayor"),CONCATENATE("R7C",'Mapa final'!#REF!),"")</f>
        <v>#REF!</v>
      </c>
      <c r="AF42" s="53" t="e">
        <f>IF(AND('Mapa final'!#REF!="Baja",'Mapa final'!#REF!="Mayor"),CONCATENATE("R7C",'Mapa final'!#REF!),"")</f>
        <v>#REF!</v>
      </c>
      <c r="AG42" s="54" t="e">
        <f>IF(AND('Mapa final'!#REF!="Baja",'Mapa final'!#REF!="Mayor"),CONCATENATE("R7C",'Mapa final'!#REF!),"")</f>
        <v>#REF!</v>
      </c>
      <c r="AH42" s="55" t="e">
        <f>IF(AND('Mapa final'!#REF!="Baja",'Mapa final'!#REF!="Catastrófico"),CONCATENATE("R7C",'Mapa final'!#REF!),"")</f>
        <v>#REF!</v>
      </c>
      <c r="AI42" s="56" t="e">
        <f>IF(AND('Mapa final'!#REF!="Baja",'Mapa final'!#REF!="Catastrófico"),CONCATENATE("R7C",'Mapa final'!#REF!),"")</f>
        <v>#REF!</v>
      </c>
      <c r="AJ42" s="56" t="e">
        <f>IF(AND('Mapa final'!#REF!="Baja",'Mapa final'!#REF!="Catastrófico"),CONCATENATE("R7C",'Mapa final'!#REF!),"")</f>
        <v>#REF!</v>
      </c>
      <c r="AK42" s="56" t="e">
        <f>IF(AND('Mapa final'!#REF!="Baja",'Mapa final'!#REF!="Catastrófico"),CONCATENATE("R7C",'Mapa final'!#REF!),"")</f>
        <v>#REF!</v>
      </c>
      <c r="AL42" s="56" t="e">
        <f>IF(AND('Mapa final'!#REF!="Baja",'Mapa final'!#REF!="Catastrófico"),CONCATENATE("R7C",'Mapa final'!#REF!),"")</f>
        <v>#REF!</v>
      </c>
      <c r="AM42" s="57" t="e">
        <f>IF(AND('Mapa final'!#REF!="Baja",'Mapa final'!#REF!="Catastrófico"),CONCATENATE("R7C",'Mapa final'!#REF!),"")</f>
        <v>#REF!</v>
      </c>
      <c r="AN42" s="83"/>
      <c r="AO42" s="367"/>
      <c r="AP42" s="368"/>
      <c r="AQ42" s="368"/>
      <c r="AR42" s="368"/>
      <c r="AS42" s="368"/>
      <c r="AT42" s="369"/>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48"/>
      <c r="C43" s="248"/>
      <c r="D43" s="249"/>
      <c r="E43" s="347"/>
      <c r="F43" s="346"/>
      <c r="G43" s="346"/>
      <c r="H43" s="346"/>
      <c r="I43" s="346"/>
      <c r="J43" s="76" t="e">
        <f>IF(AND('Mapa final'!#REF!="Baja",'Mapa final'!#REF!="Leve"),CONCATENATE("R8C",'Mapa final'!#REF!),"")</f>
        <v>#REF!</v>
      </c>
      <c r="K43" s="77" t="e">
        <f>IF(AND('Mapa final'!#REF!="Baja",'Mapa final'!#REF!="Leve"),CONCATENATE("R8C",'Mapa final'!#REF!),"")</f>
        <v>#REF!</v>
      </c>
      <c r="L43" s="77" t="e">
        <f>IF(AND('Mapa final'!#REF!="Baja",'Mapa final'!#REF!="Leve"),CONCATENATE("R8C",'Mapa final'!#REF!),"")</f>
        <v>#REF!</v>
      </c>
      <c r="M43" s="77" t="e">
        <f>IF(AND('Mapa final'!#REF!="Baja",'Mapa final'!#REF!="Leve"),CONCATENATE("R8C",'Mapa final'!#REF!),"")</f>
        <v>#REF!</v>
      </c>
      <c r="N43" s="77" t="e">
        <f>IF(AND('Mapa final'!#REF!="Baja",'Mapa final'!#REF!="Leve"),CONCATENATE("R8C",'Mapa final'!#REF!),"")</f>
        <v>#REF!</v>
      </c>
      <c r="O43" s="78" t="e">
        <f>IF(AND('Mapa final'!#REF!="Baja",'Mapa final'!#REF!="Leve"),CONCATENATE("R8C",'Mapa final'!#REF!),"")</f>
        <v>#REF!</v>
      </c>
      <c r="P43" s="67" t="e">
        <f>IF(AND('Mapa final'!#REF!="Baja",'Mapa final'!#REF!="Menor"),CONCATENATE("R8C",'Mapa final'!#REF!),"")</f>
        <v>#REF!</v>
      </c>
      <c r="Q43" s="68" t="e">
        <f>IF(AND('Mapa final'!#REF!="Baja",'Mapa final'!#REF!="Menor"),CONCATENATE("R8C",'Mapa final'!#REF!),"")</f>
        <v>#REF!</v>
      </c>
      <c r="R43" s="68" t="e">
        <f>IF(AND('Mapa final'!#REF!="Baja",'Mapa final'!#REF!="Menor"),CONCATENATE("R8C",'Mapa final'!#REF!),"")</f>
        <v>#REF!</v>
      </c>
      <c r="S43" s="68" t="e">
        <f>IF(AND('Mapa final'!#REF!="Baja",'Mapa final'!#REF!="Menor"),CONCATENATE("R8C",'Mapa final'!#REF!),"")</f>
        <v>#REF!</v>
      </c>
      <c r="T43" s="68" t="e">
        <f>IF(AND('Mapa final'!#REF!="Baja",'Mapa final'!#REF!="Menor"),CONCATENATE("R8C",'Mapa final'!#REF!),"")</f>
        <v>#REF!</v>
      </c>
      <c r="U43" s="69" t="e">
        <f>IF(AND('Mapa final'!#REF!="Baja",'Mapa final'!#REF!="Menor"),CONCATENATE("R8C",'Mapa final'!#REF!),"")</f>
        <v>#REF!</v>
      </c>
      <c r="V43" s="67" t="e">
        <f>IF(AND('Mapa final'!#REF!="Baja",'Mapa final'!#REF!="Moderado"),CONCATENATE("R8C",'Mapa final'!#REF!),"")</f>
        <v>#REF!</v>
      </c>
      <c r="W43" s="68" t="e">
        <f>IF(AND('Mapa final'!#REF!="Baja",'Mapa final'!#REF!="Moderado"),CONCATENATE("R8C",'Mapa final'!#REF!),"")</f>
        <v>#REF!</v>
      </c>
      <c r="X43" s="68" t="e">
        <f>IF(AND('Mapa final'!#REF!="Baja",'Mapa final'!#REF!="Moderado"),CONCATENATE("R8C",'Mapa final'!#REF!),"")</f>
        <v>#REF!</v>
      </c>
      <c r="Y43" s="68" t="e">
        <f>IF(AND('Mapa final'!#REF!="Baja",'Mapa final'!#REF!="Moderado"),CONCATENATE("R8C",'Mapa final'!#REF!),"")</f>
        <v>#REF!</v>
      </c>
      <c r="Z43" s="68" t="e">
        <f>IF(AND('Mapa final'!#REF!="Baja",'Mapa final'!#REF!="Moderado"),CONCATENATE("R8C",'Mapa final'!#REF!),"")</f>
        <v>#REF!</v>
      </c>
      <c r="AA43" s="69" t="e">
        <f>IF(AND('Mapa final'!#REF!="Baja",'Mapa final'!#REF!="Moderado"),CONCATENATE("R8C",'Mapa final'!#REF!),"")</f>
        <v>#REF!</v>
      </c>
      <c r="AB43" s="52" t="e">
        <f>IF(AND('Mapa final'!#REF!="Baja",'Mapa final'!#REF!="Mayor"),CONCATENATE("R8C",'Mapa final'!#REF!),"")</f>
        <v>#REF!</v>
      </c>
      <c r="AC43" s="53" t="e">
        <f>IF(AND('Mapa final'!#REF!="Baja",'Mapa final'!#REF!="Mayor"),CONCATENATE("R8C",'Mapa final'!#REF!),"")</f>
        <v>#REF!</v>
      </c>
      <c r="AD43" s="53" t="e">
        <f>IF(AND('Mapa final'!#REF!="Baja",'Mapa final'!#REF!="Mayor"),CONCATENATE("R8C",'Mapa final'!#REF!),"")</f>
        <v>#REF!</v>
      </c>
      <c r="AE43" s="53" t="e">
        <f>IF(AND('Mapa final'!#REF!="Baja",'Mapa final'!#REF!="Mayor"),CONCATENATE("R8C",'Mapa final'!#REF!),"")</f>
        <v>#REF!</v>
      </c>
      <c r="AF43" s="53" t="e">
        <f>IF(AND('Mapa final'!#REF!="Baja",'Mapa final'!#REF!="Mayor"),CONCATENATE("R8C",'Mapa final'!#REF!),"")</f>
        <v>#REF!</v>
      </c>
      <c r="AG43" s="54" t="e">
        <f>IF(AND('Mapa final'!#REF!="Baja",'Mapa final'!#REF!="Mayor"),CONCATENATE("R8C",'Mapa final'!#REF!),"")</f>
        <v>#REF!</v>
      </c>
      <c r="AH43" s="55" t="e">
        <f>IF(AND('Mapa final'!#REF!="Baja",'Mapa final'!#REF!="Catastrófico"),CONCATENATE("R8C",'Mapa final'!#REF!),"")</f>
        <v>#REF!</v>
      </c>
      <c r="AI43" s="56" t="e">
        <f>IF(AND('Mapa final'!#REF!="Baja",'Mapa final'!#REF!="Catastrófico"),CONCATENATE("R8C",'Mapa final'!#REF!),"")</f>
        <v>#REF!</v>
      </c>
      <c r="AJ43" s="56" t="e">
        <f>IF(AND('Mapa final'!#REF!="Baja",'Mapa final'!#REF!="Catastrófico"),CONCATENATE("R8C",'Mapa final'!#REF!),"")</f>
        <v>#REF!</v>
      </c>
      <c r="AK43" s="56" t="e">
        <f>IF(AND('Mapa final'!#REF!="Baja",'Mapa final'!#REF!="Catastrófico"),CONCATENATE("R8C",'Mapa final'!#REF!),"")</f>
        <v>#REF!</v>
      </c>
      <c r="AL43" s="56" t="e">
        <f>IF(AND('Mapa final'!#REF!="Baja",'Mapa final'!#REF!="Catastrófico"),CONCATENATE("R8C",'Mapa final'!#REF!),"")</f>
        <v>#REF!</v>
      </c>
      <c r="AM43" s="57" t="e">
        <f>IF(AND('Mapa final'!#REF!="Baja",'Mapa final'!#REF!="Catastrófico"),CONCATENATE("R8C",'Mapa final'!#REF!),"")</f>
        <v>#REF!</v>
      </c>
      <c r="AN43" s="83"/>
      <c r="AO43" s="367"/>
      <c r="AP43" s="368"/>
      <c r="AQ43" s="368"/>
      <c r="AR43" s="368"/>
      <c r="AS43" s="368"/>
      <c r="AT43" s="369"/>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48"/>
      <c r="C44" s="248"/>
      <c r="D44" s="249"/>
      <c r="E44" s="347"/>
      <c r="F44" s="346"/>
      <c r="G44" s="346"/>
      <c r="H44" s="346"/>
      <c r="I44" s="346"/>
      <c r="J44" s="76" t="e">
        <f>IF(AND('Mapa final'!#REF!="Baja",'Mapa final'!#REF!="Leve"),CONCATENATE("R9C",'Mapa final'!#REF!),"")</f>
        <v>#REF!</v>
      </c>
      <c r="K44" s="77" t="e">
        <f>IF(AND('Mapa final'!#REF!="Baja",'Mapa final'!#REF!="Leve"),CONCATENATE("R9C",'Mapa final'!#REF!),"")</f>
        <v>#REF!</v>
      </c>
      <c r="L44" s="77" t="e">
        <f>IF(AND('Mapa final'!#REF!="Baja",'Mapa final'!#REF!="Leve"),CONCATENATE("R9C",'Mapa final'!#REF!),"")</f>
        <v>#REF!</v>
      </c>
      <c r="M44" s="77" t="e">
        <f>IF(AND('Mapa final'!#REF!="Baja",'Mapa final'!#REF!="Leve"),CONCATENATE("R9C",'Mapa final'!#REF!),"")</f>
        <v>#REF!</v>
      </c>
      <c r="N44" s="77" t="e">
        <f>IF(AND('Mapa final'!#REF!="Baja",'Mapa final'!#REF!="Leve"),CONCATENATE("R9C",'Mapa final'!#REF!),"")</f>
        <v>#REF!</v>
      </c>
      <c r="O44" s="78" t="e">
        <f>IF(AND('Mapa final'!#REF!="Baja",'Mapa final'!#REF!="Leve"),CONCATENATE("R9C",'Mapa final'!#REF!),"")</f>
        <v>#REF!</v>
      </c>
      <c r="P44" s="67" t="e">
        <f>IF(AND('Mapa final'!#REF!="Baja",'Mapa final'!#REF!="Menor"),CONCATENATE("R9C",'Mapa final'!#REF!),"")</f>
        <v>#REF!</v>
      </c>
      <c r="Q44" s="68" t="e">
        <f>IF(AND('Mapa final'!#REF!="Baja",'Mapa final'!#REF!="Menor"),CONCATENATE("R9C",'Mapa final'!#REF!),"")</f>
        <v>#REF!</v>
      </c>
      <c r="R44" s="68" t="e">
        <f>IF(AND('Mapa final'!#REF!="Baja",'Mapa final'!#REF!="Menor"),CONCATENATE("R9C",'Mapa final'!#REF!),"")</f>
        <v>#REF!</v>
      </c>
      <c r="S44" s="68" t="e">
        <f>IF(AND('Mapa final'!#REF!="Baja",'Mapa final'!#REF!="Menor"),CONCATENATE("R9C",'Mapa final'!#REF!),"")</f>
        <v>#REF!</v>
      </c>
      <c r="T44" s="68" t="e">
        <f>IF(AND('Mapa final'!#REF!="Baja",'Mapa final'!#REF!="Menor"),CONCATENATE("R9C",'Mapa final'!#REF!),"")</f>
        <v>#REF!</v>
      </c>
      <c r="U44" s="69" t="e">
        <f>IF(AND('Mapa final'!#REF!="Baja",'Mapa final'!#REF!="Menor"),CONCATENATE("R9C",'Mapa final'!#REF!),"")</f>
        <v>#REF!</v>
      </c>
      <c r="V44" s="67" t="e">
        <f>IF(AND('Mapa final'!#REF!="Baja",'Mapa final'!#REF!="Moderado"),CONCATENATE("R9C",'Mapa final'!#REF!),"")</f>
        <v>#REF!</v>
      </c>
      <c r="W44" s="68" t="e">
        <f>IF(AND('Mapa final'!#REF!="Baja",'Mapa final'!#REF!="Moderado"),CONCATENATE("R9C",'Mapa final'!#REF!),"")</f>
        <v>#REF!</v>
      </c>
      <c r="X44" s="68" t="e">
        <f>IF(AND('Mapa final'!#REF!="Baja",'Mapa final'!#REF!="Moderado"),CONCATENATE("R9C",'Mapa final'!#REF!),"")</f>
        <v>#REF!</v>
      </c>
      <c r="Y44" s="68" t="e">
        <f>IF(AND('Mapa final'!#REF!="Baja",'Mapa final'!#REF!="Moderado"),CONCATENATE("R9C",'Mapa final'!#REF!),"")</f>
        <v>#REF!</v>
      </c>
      <c r="Z44" s="68" t="e">
        <f>IF(AND('Mapa final'!#REF!="Baja",'Mapa final'!#REF!="Moderado"),CONCATENATE("R9C",'Mapa final'!#REF!),"")</f>
        <v>#REF!</v>
      </c>
      <c r="AA44" s="69" t="e">
        <f>IF(AND('Mapa final'!#REF!="Baja",'Mapa final'!#REF!="Moderado"),CONCATENATE("R9C",'Mapa final'!#REF!),"")</f>
        <v>#REF!</v>
      </c>
      <c r="AB44" s="52" t="e">
        <f>IF(AND('Mapa final'!#REF!="Baja",'Mapa final'!#REF!="Mayor"),CONCATENATE("R9C",'Mapa final'!#REF!),"")</f>
        <v>#REF!</v>
      </c>
      <c r="AC44" s="53" t="e">
        <f>IF(AND('Mapa final'!#REF!="Baja",'Mapa final'!#REF!="Mayor"),CONCATENATE("R9C",'Mapa final'!#REF!),"")</f>
        <v>#REF!</v>
      </c>
      <c r="AD44" s="53" t="e">
        <f>IF(AND('Mapa final'!#REF!="Baja",'Mapa final'!#REF!="Mayor"),CONCATENATE("R9C",'Mapa final'!#REF!),"")</f>
        <v>#REF!</v>
      </c>
      <c r="AE44" s="53" t="e">
        <f>IF(AND('Mapa final'!#REF!="Baja",'Mapa final'!#REF!="Mayor"),CONCATENATE("R9C",'Mapa final'!#REF!),"")</f>
        <v>#REF!</v>
      </c>
      <c r="AF44" s="53" t="e">
        <f>IF(AND('Mapa final'!#REF!="Baja",'Mapa final'!#REF!="Mayor"),CONCATENATE("R9C",'Mapa final'!#REF!),"")</f>
        <v>#REF!</v>
      </c>
      <c r="AG44" s="54" t="e">
        <f>IF(AND('Mapa final'!#REF!="Baja",'Mapa final'!#REF!="Mayor"),CONCATENATE("R9C",'Mapa final'!#REF!),"")</f>
        <v>#REF!</v>
      </c>
      <c r="AH44" s="55" t="e">
        <f>IF(AND('Mapa final'!#REF!="Baja",'Mapa final'!#REF!="Catastrófico"),CONCATENATE("R9C",'Mapa final'!#REF!),"")</f>
        <v>#REF!</v>
      </c>
      <c r="AI44" s="56" t="e">
        <f>IF(AND('Mapa final'!#REF!="Baja",'Mapa final'!#REF!="Catastrófico"),CONCATENATE("R9C",'Mapa final'!#REF!),"")</f>
        <v>#REF!</v>
      </c>
      <c r="AJ44" s="56" t="e">
        <f>IF(AND('Mapa final'!#REF!="Baja",'Mapa final'!#REF!="Catastrófico"),CONCATENATE("R9C",'Mapa final'!#REF!),"")</f>
        <v>#REF!</v>
      </c>
      <c r="AK44" s="56" t="e">
        <f>IF(AND('Mapa final'!#REF!="Baja",'Mapa final'!#REF!="Catastrófico"),CONCATENATE("R9C",'Mapa final'!#REF!),"")</f>
        <v>#REF!</v>
      </c>
      <c r="AL44" s="56" t="e">
        <f>IF(AND('Mapa final'!#REF!="Baja",'Mapa final'!#REF!="Catastrófico"),CONCATENATE("R9C",'Mapa final'!#REF!),"")</f>
        <v>#REF!</v>
      </c>
      <c r="AM44" s="57" t="e">
        <f>IF(AND('Mapa final'!#REF!="Baja",'Mapa final'!#REF!="Catastrófico"),CONCATENATE("R9C",'Mapa final'!#REF!),"")</f>
        <v>#REF!</v>
      </c>
      <c r="AN44" s="83"/>
      <c r="AO44" s="367"/>
      <c r="AP44" s="368"/>
      <c r="AQ44" s="368"/>
      <c r="AR44" s="368"/>
      <c r="AS44" s="368"/>
      <c r="AT44" s="369"/>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48"/>
      <c r="C45" s="248"/>
      <c r="D45" s="249"/>
      <c r="E45" s="348"/>
      <c r="F45" s="349"/>
      <c r="G45" s="349"/>
      <c r="H45" s="349"/>
      <c r="I45" s="349"/>
      <c r="J45" s="79" t="e">
        <f>IF(AND('Mapa final'!#REF!="Baja",'Mapa final'!#REF!="Leve"),CONCATENATE("R10C",'Mapa final'!#REF!),"")</f>
        <v>#REF!</v>
      </c>
      <c r="K45" s="80" t="e">
        <f>IF(AND('Mapa final'!#REF!="Baja",'Mapa final'!#REF!="Leve"),CONCATENATE("R10C",'Mapa final'!#REF!),"")</f>
        <v>#REF!</v>
      </c>
      <c r="L45" s="80" t="e">
        <f>IF(AND('Mapa final'!#REF!="Baja",'Mapa final'!#REF!="Leve"),CONCATENATE("R10C",'Mapa final'!#REF!),"")</f>
        <v>#REF!</v>
      </c>
      <c r="M45" s="80" t="e">
        <f>IF(AND('Mapa final'!#REF!="Baja",'Mapa final'!#REF!="Leve"),CONCATENATE("R10C",'Mapa final'!#REF!),"")</f>
        <v>#REF!</v>
      </c>
      <c r="N45" s="80" t="e">
        <f>IF(AND('Mapa final'!#REF!="Baja",'Mapa final'!#REF!="Leve"),CONCATENATE("R10C",'Mapa final'!#REF!),"")</f>
        <v>#REF!</v>
      </c>
      <c r="O45" s="81" t="str">
        <f>IF(AND('Mapa final'!$Y$17="Baja",'Mapa final'!$AA$17="Leve"),CONCATENATE("R10C",'Mapa final'!$O$17),"")</f>
        <v/>
      </c>
      <c r="P45" s="67" t="e">
        <f>IF(AND('Mapa final'!#REF!="Baja",'Mapa final'!#REF!="Menor"),CONCATENATE("R10C",'Mapa final'!#REF!),"")</f>
        <v>#REF!</v>
      </c>
      <c r="Q45" s="68" t="e">
        <f>IF(AND('Mapa final'!#REF!="Baja",'Mapa final'!#REF!="Menor"),CONCATENATE("R10C",'Mapa final'!#REF!),"")</f>
        <v>#REF!</v>
      </c>
      <c r="R45" s="68" t="e">
        <f>IF(AND('Mapa final'!#REF!="Baja",'Mapa final'!#REF!="Menor"),CONCATENATE("R10C",'Mapa final'!#REF!),"")</f>
        <v>#REF!</v>
      </c>
      <c r="S45" s="68" t="e">
        <f>IF(AND('Mapa final'!#REF!="Baja",'Mapa final'!#REF!="Menor"),CONCATENATE("R10C",'Mapa final'!#REF!),"")</f>
        <v>#REF!</v>
      </c>
      <c r="T45" s="68" t="e">
        <f>IF(AND('Mapa final'!#REF!="Baja",'Mapa final'!#REF!="Menor"),CONCATENATE("R10C",'Mapa final'!#REF!),"")</f>
        <v>#REF!</v>
      </c>
      <c r="U45" s="69" t="str">
        <f>IF(AND('Mapa final'!$Y$17="Baja",'Mapa final'!$AA$17="Menor"),CONCATENATE("R10C",'Mapa final'!$O$17),"")</f>
        <v/>
      </c>
      <c r="V45" s="70" t="e">
        <f>IF(AND('Mapa final'!#REF!="Baja",'Mapa final'!#REF!="Moderado"),CONCATENATE("R10C",'Mapa final'!#REF!),"")</f>
        <v>#REF!</v>
      </c>
      <c r="W45" s="71" t="e">
        <f>IF(AND('Mapa final'!#REF!="Baja",'Mapa final'!#REF!="Moderado"),CONCATENATE("R10C",'Mapa final'!#REF!),"")</f>
        <v>#REF!</v>
      </c>
      <c r="X45" s="71" t="e">
        <f>IF(AND('Mapa final'!#REF!="Baja",'Mapa final'!#REF!="Moderado"),CONCATENATE("R10C",'Mapa final'!#REF!),"")</f>
        <v>#REF!</v>
      </c>
      <c r="Y45" s="71" t="e">
        <f>IF(AND('Mapa final'!#REF!="Baja",'Mapa final'!#REF!="Moderado"),CONCATENATE("R10C",'Mapa final'!#REF!),"")</f>
        <v>#REF!</v>
      </c>
      <c r="Z45" s="71" t="e">
        <f>IF(AND('Mapa final'!#REF!="Baja",'Mapa final'!#REF!="Moderado"),CONCATENATE("R10C",'Mapa final'!#REF!),"")</f>
        <v>#REF!</v>
      </c>
      <c r="AA45" s="72" t="str">
        <f>IF(AND('Mapa final'!$Y$17="Baja",'Mapa final'!$AA$17="Moderado"),CONCATENATE("R10C",'Mapa final'!$O$17),"")</f>
        <v/>
      </c>
      <c r="AB45" s="58" t="e">
        <f>IF(AND('Mapa final'!#REF!="Baja",'Mapa final'!#REF!="Mayor"),CONCATENATE("R10C",'Mapa final'!#REF!),"")</f>
        <v>#REF!</v>
      </c>
      <c r="AC45" s="59" t="e">
        <f>IF(AND('Mapa final'!#REF!="Baja",'Mapa final'!#REF!="Mayor"),CONCATENATE("R10C",'Mapa final'!#REF!),"")</f>
        <v>#REF!</v>
      </c>
      <c r="AD45" s="59" t="e">
        <f>IF(AND('Mapa final'!#REF!="Baja",'Mapa final'!#REF!="Mayor"),CONCATENATE("R10C",'Mapa final'!#REF!),"")</f>
        <v>#REF!</v>
      </c>
      <c r="AE45" s="59" t="e">
        <f>IF(AND('Mapa final'!#REF!="Baja",'Mapa final'!#REF!="Mayor"),CONCATENATE("R10C",'Mapa final'!#REF!),"")</f>
        <v>#REF!</v>
      </c>
      <c r="AF45" s="59" t="e">
        <f>IF(AND('Mapa final'!#REF!="Baja",'Mapa final'!#REF!="Mayor"),CONCATENATE("R10C",'Mapa final'!#REF!),"")</f>
        <v>#REF!</v>
      </c>
      <c r="AG45" s="60" t="str">
        <f>IF(AND('Mapa final'!$Y$17="Baja",'Mapa final'!$AA$17="Mayor"),CONCATENATE("R10C",'Mapa final'!$O$17),"")</f>
        <v/>
      </c>
      <c r="AH45" s="61" t="e">
        <f>IF(AND('Mapa final'!#REF!="Baja",'Mapa final'!#REF!="Catastrófico"),CONCATENATE("R10C",'Mapa final'!#REF!),"")</f>
        <v>#REF!</v>
      </c>
      <c r="AI45" s="62" t="e">
        <f>IF(AND('Mapa final'!#REF!="Baja",'Mapa final'!#REF!="Catastrófico"),CONCATENATE("R10C",'Mapa final'!#REF!),"")</f>
        <v>#REF!</v>
      </c>
      <c r="AJ45" s="62" t="e">
        <f>IF(AND('Mapa final'!#REF!="Baja",'Mapa final'!#REF!="Catastrófico"),CONCATENATE("R10C",'Mapa final'!#REF!),"")</f>
        <v>#REF!</v>
      </c>
      <c r="AK45" s="62" t="e">
        <f>IF(AND('Mapa final'!#REF!="Baja",'Mapa final'!#REF!="Catastrófico"),CONCATENATE("R10C",'Mapa final'!#REF!),"")</f>
        <v>#REF!</v>
      </c>
      <c r="AL45" s="62" t="e">
        <f>IF(AND('Mapa final'!#REF!="Baja",'Mapa final'!#REF!="Catastrófico"),CONCATENATE("R10C",'Mapa final'!#REF!),"")</f>
        <v>#REF!</v>
      </c>
      <c r="AM45" s="63" t="str">
        <f>IF(AND('Mapa final'!$Y$17="Baja",'Mapa final'!$AA$17="Catastrófico"),CONCATENATE("R10C",'Mapa final'!$O$17),"")</f>
        <v/>
      </c>
      <c r="AN45" s="83"/>
      <c r="AO45" s="370"/>
      <c r="AP45" s="371"/>
      <c r="AQ45" s="371"/>
      <c r="AR45" s="371"/>
      <c r="AS45" s="371"/>
      <c r="AT45" s="372"/>
    </row>
    <row r="46" spans="1:80" ht="46.5" customHeight="1" x14ac:dyDescent="0.35">
      <c r="A46" s="83"/>
      <c r="B46" s="248"/>
      <c r="C46" s="248"/>
      <c r="D46" s="249"/>
      <c r="E46" s="343" t="s">
        <v>113</v>
      </c>
      <c r="F46" s="344"/>
      <c r="G46" s="344"/>
      <c r="H46" s="344"/>
      <c r="I46" s="361"/>
      <c r="J46" s="73" t="str">
        <f>IF(AND('Mapa final'!$Y$10="Muy Baja",'Mapa final'!$AA$10="Leve"),CONCATENATE("R1C",'Mapa final'!$O$10),"")</f>
        <v/>
      </c>
      <c r="K46" s="74" t="str">
        <f>IF(AND('Mapa final'!$Y$11="Muy Baja",'Mapa final'!$AA$11="Leve"),CONCATENATE("R1C",'Mapa final'!$O$11),"")</f>
        <v/>
      </c>
      <c r="L46" s="74" t="e">
        <f>IF(AND('Mapa final'!#REF!="Muy Baja",'Mapa final'!#REF!="Leve"),CONCATENATE("R1C",'Mapa final'!#REF!),"")</f>
        <v>#REF!</v>
      </c>
      <c r="M46" s="74" t="e">
        <f>IF(AND('Mapa final'!#REF!="Muy Baja",'Mapa final'!#REF!="Leve"),CONCATENATE("R1C",'Mapa final'!#REF!),"")</f>
        <v>#REF!</v>
      </c>
      <c r="N46" s="74" t="e">
        <f>IF(AND('Mapa final'!#REF!="Muy Baja",'Mapa final'!#REF!="Leve"),CONCATENATE("R1C",'Mapa final'!#REF!),"")</f>
        <v>#REF!</v>
      </c>
      <c r="O46" s="75" t="e">
        <f>IF(AND('Mapa final'!#REF!="Muy Baja",'Mapa final'!#REF!="Leve"),CONCATENATE("R1C",'Mapa final'!#REF!),"")</f>
        <v>#REF!</v>
      </c>
      <c r="P46" s="73" t="str">
        <f>IF(AND('Mapa final'!$Y$10="Muy Baja",'Mapa final'!$AA$10="Menor"),CONCATENATE("R1C",'Mapa final'!$O$10),"")</f>
        <v/>
      </c>
      <c r="Q46" s="74" t="str">
        <f>IF(AND('Mapa final'!$Y$11="Muy Baja",'Mapa final'!$AA$11="Menor"),CONCATENATE("R1C",'Mapa final'!$O$11),"")</f>
        <v/>
      </c>
      <c r="R46" s="74" t="e">
        <f>IF(AND('Mapa final'!#REF!="Muy Baja",'Mapa final'!#REF!="Menor"),CONCATENATE("R1C",'Mapa final'!#REF!),"")</f>
        <v>#REF!</v>
      </c>
      <c r="S46" s="74" t="e">
        <f>IF(AND('Mapa final'!#REF!="Muy Baja",'Mapa final'!#REF!="Menor"),CONCATENATE("R1C",'Mapa final'!#REF!),"")</f>
        <v>#REF!</v>
      </c>
      <c r="T46" s="74" t="e">
        <f>IF(AND('Mapa final'!#REF!="Muy Baja",'Mapa final'!#REF!="Menor"),CONCATENATE("R1C",'Mapa final'!#REF!),"")</f>
        <v>#REF!</v>
      </c>
      <c r="U46" s="75" t="e">
        <f>IF(AND('Mapa final'!#REF!="Muy Baja",'Mapa final'!#REF!="Menor"),CONCATENATE("R1C",'Mapa final'!#REF!),"")</f>
        <v>#REF!</v>
      </c>
      <c r="V46" s="64" t="str">
        <f>IF(AND('Mapa final'!$Y$10="Muy Baja",'Mapa final'!$AA$10="Moderado"),CONCATENATE("R1C",'Mapa final'!$O$10),"")</f>
        <v/>
      </c>
      <c r="W46" s="82" t="str">
        <f>IF(AND('Mapa final'!$Y$11="Muy Baja",'Mapa final'!$AA$11="Moderado"),CONCATENATE("R1C",'Mapa final'!$O$11),"")</f>
        <v/>
      </c>
      <c r="X46" s="65" t="e">
        <f>IF(AND('Mapa final'!#REF!="Muy Baja",'Mapa final'!#REF!="Moderado"),CONCATENATE("R1C",'Mapa final'!#REF!),"")</f>
        <v>#REF!</v>
      </c>
      <c r="Y46" s="65" t="e">
        <f>IF(AND('Mapa final'!#REF!="Muy Baja",'Mapa final'!#REF!="Moderado"),CONCATENATE("R1C",'Mapa final'!#REF!),"")</f>
        <v>#REF!</v>
      </c>
      <c r="Z46" s="65" t="e">
        <f>IF(AND('Mapa final'!#REF!="Muy Baja",'Mapa final'!#REF!="Moderado"),CONCATENATE("R1C",'Mapa final'!#REF!),"")</f>
        <v>#REF!</v>
      </c>
      <c r="AA46" s="66" t="e">
        <f>IF(AND('Mapa final'!#REF!="Muy Baja",'Mapa final'!#REF!="Moderado"),CONCATENATE("R1C",'Mapa final'!#REF!),"")</f>
        <v>#REF!</v>
      </c>
      <c r="AB46" s="46" t="str">
        <f>IF(AND('Mapa final'!$Y$10="Muy Baja",'Mapa final'!$AA$10="Mayor"),CONCATENATE("R1C",'Mapa final'!$O$10),"")</f>
        <v/>
      </c>
      <c r="AC46" s="47" t="str">
        <f>IF(AND('Mapa final'!$Y$11="Muy Baja",'Mapa final'!$AA$11="Mayor"),CONCATENATE("R1C",'Mapa final'!$O$11),"")</f>
        <v/>
      </c>
      <c r="AD46" s="47" t="e">
        <f>IF(AND('Mapa final'!#REF!="Muy Baja",'Mapa final'!#REF!="Mayor"),CONCATENATE("R1C",'Mapa final'!#REF!),"")</f>
        <v>#REF!</v>
      </c>
      <c r="AE46" s="47" t="e">
        <f>IF(AND('Mapa final'!#REF!="Muy Baja",'Mapa final'!#REF!="Mayor"),CONCATENATE("R1C",'Mapa final'!#REF!),"")</f>
        <v>#REF!</v>
      </c>
      <c r="AF46" s="47" t="e">
        <f>IF(AND('Mapa final'!#REF!="Muy Baja",'Mapa final'!#REF!="Mayor"),CONCATENATE("R1C",'Mapa final'!#REF!),"")</f>
        <v>#REF!</v>
      </c>
      <c r="AG46" s="48" t="e">
        <f>IF(AND('Mapa final'!#REF!="Muy Baja",'Mapa final'!#REF!="Mayor"),CONCATENATE("R1C",'Mapa final'!#REF!),"")</f>
        <v>#REF!</v>
      </c>
      <c r="AH46" s="49" t="str">
        <f>IF(AND('Mapa final'!$Y$10="Muy Baja",'Mapa final'!$AA$10="Catastrófico"),CONCATENATE("R1C",'Mapa final'!$O$10),"")</f>
        <v/>
      </c>
      <c r="AI46" s="50" t="str">
        <f>IF(AND('Mapa final'!$Y$11="Muy Baja",'Mapa final'!$AA$11="Catastrófico"),CONCATENATE("R1C",'Mapa final'!$O$11),"")</f>
        <v/>
      </c>
      <c r="AJ46" s="50" t="e">
        <f>IF(AND('Mapa final'!#REF!="Muy Baja",'Mapa final'!#REF!="Catastrófico"),CONCATENATE("R1C",'Mapa final'!#REF!),"")</f>
        <v>#REF!</v>
      </c>
      <c r="AK46" s="50" t="e">
        <f>IF(AND('Mapa final'!#REF!="Muy Baja",'Mapa final'!#REF!="Catastrófico"),CONCATENATE("R1C",'Mapa final'!#REF!),"")</f>
        <v>#REF!</v>
      </c>
      <c r="AL46" s="50" t="e">
        <f>IF(AND('Mapa final'!#REF!="Muy Baja",'Mapa final'!#REF!="Catastrófico"),CONCATENATE("R1C",'Mapa final'!#REF!),"")</f>
        <v>#REF!</v>
      </c>
      <c r="AM46" s="51" t="e">
        <f>IF(AND('Mapa final'!#REF!="Muy Baja",'Mapa final'!#REF!="Catastrófico"),CONCATENATE("R1C",'Mapa final'!#REF!),"")</f>
        <v>#REF!</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48"/>
      <c r="C47" s="248"/>
      <c r="D47" s="249"/>
      <c r="E47" s="345"/>
      <c r="F47" s="346"/>
      <c r="G47" s="346"/>
      <c r="H47" s="346"/>
      <c r="I47" s="362"/>
      <c r="J47" s="76" t="str">
        <f>IF(AND('Mapa final'!$Y$12="Muy Baja",'Mapa final'!$AA$12="Leve"),CONCATENATE("R2C",'Mapa final'!$O$12),"")</f>
        <v/>
      </c>
      <c r="K47" s="77" t="str">
        <f>IF(AND('Mapa final'!$Y$14="Muy Baja",'Mapa final'!$AA$14="Leve"),CONCATENATE("R2C",'Mapa final'!$O$14),"")</f>
        <v/>
      </c>
      <c r="L47" s="77" t="e">
        <f>IF(AND('Mapa final'!#REF!="Muy Baja",'Mapa final'!#REF!="Leve"),CONCATENATE("R2C",'Mapa final'!#REF!),"")</f>
        <v>#REF!</v>
      </c>
      <c r="M47" s="77" t="e">
        <f>IF(AND('Mapa final'!#REF!="Muy Baja",'Mapa final'!#REF!="Leve"),CONCATENATE("R2C",'Mapa final'!#REF!),"")</f>
        <v>#REF!</v>
      </c>
      <c r="N47" s="77" t="e">
        <f>IF(AND('Mapa final'!#REF!="Muy Baja",'Mapa final'!#REF!="Leve"),CONCATENATE("R2C",'Mapa final'!#REF!),"")</f>
        <v>#REF!</v>
      </c>
      <c r="O47" s="78" t="e">
        <f>IF(AND('Mapa final'!#REF!="Muy Baja",'Mapa final'!#REF!="Leve"),CONCATENATE("R2C",'Mapa final'!#REF!),"")</f>
        <v>#REF!</v>
      </c>
      <c r="P47" s="76" t="str">
        <f>IF(AND('Mapa final'!$Y$12="Muy Baja",'Mapa final'!$AA$12="Menor"),CONCATENATE("R2C",'Mapa final'!$O$12),"")</f>
        <v>R2C1</v>
      </c>
      <c r="Q47" s="77" t="str">
        <f>IF(AND('Mapa final'!$Y$14="Muy Baja",'Mapa final'!$AA$14="Menor"),CONCATENATE("R2C",'Mapa final'!$O$14),"")</f>
        <v>R2C3</v>
      </c>
      <c r="R47" s="77" t="e">
        <f>IF(AND('Mapa final'!#REF!="Muy Baja",'Mapa final'!#REF!="Menor"),CONCATENATE("R2C",'Mapa final'!#REF!),"")</f>
        <v>#REF!</v>
      </c>
      <c r="S47" s="77" t="e">
        <f>IF(AND('Mapa final'!#REF!="Muy Baja",'Mapa final'!#REF!="Menor"),CONCATENATE("R2C",'Mapa final'!#REF!),"")</f>
        <v>#REF!</v>
      </c>
      <c r="T47" s="77" t="e">
        <f>IF(AND('Mapa final'!#REF!="Muy Baja",'Mapa final'!#REF!="Menor"),CONCATENATE("R2C",'Mapa final'!#REF!),"")</f>
        <v>#REF!</v>
      </c>
      <c r="U47" s="78" t="e">
        <f>IF(AND('Mapa final'!#REF!="Muy Baja",'Mapa final'!#REF!="Menor"),CONCATENATE("R2C",'Mapa final'!#REF!),"")</f>
        <v>#REF!</v>
      </c>
      <c r="V47" s="67" t="str">
        <f>IF(AND('Mapa final'!$Y$12="Muy Baja",'Mapa final'!$AA$12="Moderado"),CONCATENATE("R2C",'Mapa final'!$O$12),"")</f>
        <v/>
      </c>
      <c r="W47" s="68" t="str">
        <f>IF(AND('Mapa final'!$Y$14="Muy Baja",'Mapa final'!$AA$14="Moderado"),CONCATENATE("R2C",'Mapa final'!$O$14),"")</f>
        <v/>
      </c>
      <c r="X47" s="68" t="e">
        <f>IF(AND('Mapa final'!#REF!="Muy Baja",'Mapa final'!#REF!="Moderado"),CONCATENATE("R2C",'Mapa final'!#REF!),"")</f>
        <v>#REF!</v>
      </c>
      <c r="Y47" s="68" t="e">
        <f>IF(AND('Mapa final'!#REF!="Muy Baja",'Mapa final'!#REF!="Moderado"),CONCATENATE("R2C",'Mapa final'!#REF!),"")</f>
        <v>#REF!</v>
      </c>
      <c r="Z47" s="68" t="e">
        <f>IF(AND('Mapa final'!#REF!="Muy Baja",'Mapa final'!#REF!="Moderado"),CONCATENATE("R2C",'Mapa final'!#REF!),"")</f>
        <v>#REF!</v>
      </c>
      <c r="AA47" s="69" t="e">
        <f>IF(AND('Mapa final'!#REF!="Muy Baja",'Mapa final'!#REF!="Moderado"),CONCATENATE("R2C",'Mapa final'!#REF!),"")</f>
        <v>#REF!</v>
      </c>
      <c r="AB47" s="52" t="str">
        <f>IF(AND('Mapa final'!$Y$12="Muy Baja",'Mapa final'!$AA$12="Mayor"),CONCATENATE("R2C",'Mapa final'!$O$12),"")</f>
        <v/>
      </c>
      <c r="AC47" s="53" t="str">
        <f>IF(AND('Mapa final'!$Y$14="Muy Baja",'Mapa final'!$AA$14="Mayor"),CONCATENATE("R2C",'Mapa final'!$O$14),"")</f>
        <v/>
      </c>
      <c r="AD47" s="53" t="e">
        <f>IF(AND('Mapa final'!#REF!="Muy Baja",'Mapa final'!#REF!="Mayor"),CONCATENATE("R2C",'Mapa final'!#REF!),"")</f>
        <v>#REF!</v>
      </c>
      <c r="AE47" s="53" t="e">
        <f>IF(AND('Mapa final'!#REF!="Muy Baja",'Mapa final'!#REF!="Mayor"),CONCATENATE("R2C",'Mapa final'!#REF!),"")</f>
        <v>#REF!</v>
      </c>
      <c r="AF47" s="53" t="e">
        <f>IF(AND('Mapa final'!#REF!="Muy Baja",'Mapa final'!#REF!="Mayor"),CONCATENATE("R2C",'Mapa final'!#REF!),"")</f>
        <v>#REF!</v>
      </c>
      <c r="AG47" s="54" t="e">
        <f>IF(AND('Mapa final'!#REF!="Muy Baja",'Mapa final'!#REF!="Mayor"),CONCATENATE("R2C",'Mapa final'!#REF!),"")</f>
        <v>#REF!</v>
      </c>
      <c r="AH47" s="55" t="str">
        <f>IF(AND('Mapa final'!$Y$12="Muy Baja",'Mapa final'!$AA$12="Catastrófico"),CONCATENATE("R2C",'Mapa final'!$O$12),"")</f>
        <v/>
      </c>
      <c r="AI47" s="56" t="str">
        <f>IF(AND('Mapa final'!$Y$14="Muy Baja",'Mapa final'!$AA$14="Catastrófico"),CONCATENATE("R2C",'Mapa final'!$O$14),"")</f>
        <v/>
      </c>
      <c r="AJ47" s="56" t="e">
        <f>IF(AND('Mapa final'!#REF!="Muy Baja",'Mapa final'!#REF!="Catastrófico"),CONCATENATE("R2C",'Mapa final'!#REF!),"")</f>
        <v>#REF!</v>
      </c>
      <c r="AK47" s="56" t="e">
        <f>IF(AND('Mapa final'!#REF!="Muy Baja",'Mapa final'!#REF!="Catastrófico"),CONCATENATE("R2C",'Mapa final'!#REF!),"")</f>
        <v>#REF!</v>
      </c>
      <c r="AL47" s="56" t="e">
        <f>IF(AND('Mapa final'!#REF!="Muy Baja",'Mapa final'!#REF!="Catastrófico"),CONCATENATE("R2C",'Mapa final'!#REF!),"")</f>
        <v>#REF!</v>
      </c>
      <c r="AM47" s="57" t="e">
        <f>IF(AND('Mapa final'!#REF!="Muy Baja",'Mapa final'!#REF!="Catastrófico"),CONCATENATE("R2C",'Mapa final'!#REF!),"")</f>
        <v>#REF!</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48"/>
      <c r="C48" s="248"/>
      <c r="D48" s="249"/>
      <c r="E48" s="345"/>
      <c r="F48" s="346"/>
      <c r="G48" s="346"/>
      <c r="H48" s="346"/>
      <c r="I48" s="362"/>
      <c r="J48" s="76" t="str">
        <f>IF(AND('Mapa final'!$Y$15="Muy Baja",'Mapa final'!$AA$15="Leve"),CONCATENATE("R3C",'Mapa final'!$O$15),"")</f>
        <v/>
      </c>
      <c r="K48" s="77" t="e">
        <f>IF(AND('Mapa final'!#REF!="Muy Baja",'Mapa final'!#REF!="Leve"),CONCATENATE("R3C",'Mapa final'!#REF!),"")</f>
        <v>#REF!</v>
      </c>
      <c r="L48" s="77" t="e">
        <f>IF(AND('Mapa final'!#REF!="Muy Baja",'Mapa final'!#REF!="Leve"),CONCATENATE("R3C",'Mapa final'!#REF!),"")</f>
        <v>#REF!</v>
      </c>
      <c r="M48" s="77" t="e">
        <f>IF(AND('Mapa final'!#REF!="Muy Baja",'Mapa final'!#REF!="Leve"),CONCATENATE("R3C",'Mapa final'!#REF!),"")</f>
        <v>#REF!</v>
      </c>
      <c r="N48" s="77" t="e">
        <f>IF(AND('Mapa final'!#REF!="Muy Baja",'Mapa final'!#REF!="Leve"),CONCATENATE("R3C",'Mapa final'!#REF!),"")</f>
        <v>#REF!</v>
      </c>
      <c r="O48" s="78" t="e">
        <f>IF(AND('Mapa final'!#REF!="Muy Baja",'Mapa final'!#REF!="Leve"),CONCATENATE("R3C",'Mapa final'!#REF!),"")</f>
        <v>#REF!</v>
      </c>
      <c r="P48" s="76" t="str">
        <f>IF(AND('Mapa final'!$Y$15="Muy Baja",'Mapa final'!$AA$15="Menor"),CONCATENATE("R3C",'Mapa final'!$O$15),"")</f>
        <v/>
      </c>
      <c r="Q48" s="77" t="e">
        <f>IF(AND('Mapa final'!#REF!="Muy Baja",'Mapa final'!#REF!="Menor"),CONCATENATE("R3C",'Mapa final'!#REF!),"")</f>
        <v>#REF!</v>
      </c>
      <c r="R48" s="77" t="e">
        <f>IF(AND('Mapa final'!#REF!="Muy Baja",'Mapa final'!#REF!="Menor"),CONCATENATE("R3C",'Mapa final'!#REF!),"")</f>
        <v>#REF!</v>
      </c>
      <c r="S48" s="77" t="e">
        <f>IF(AND('Mapa final'!#REF!="Muy Baja",'Mapa final'!#REF!="Menor"),CONCATENATE("R3C",'Mapa final'!#REF!),"")</f>
        <v>#REF!</v>
      </c>
      <c r="T48" s="77" t="e">
        <f>IF(AND('Mapa final'!#REF!="Muy Baja",'Mapa final'!#REF!="Menor"),CONCATENATE("R3C",'Mapa final'!#REF!),"")</f>
        <v>#REF!</v>
      </c>
      <c r="U48" s="78" t="e">
        <f>IF(AND('Mapa final'!#REF!="Muy Baja",'Mapa final'!#REF!="Menor"),CONCATENATE("R3C",'Mapa final'!#REF!),"")</f>
        <v>#REF!</v>
      </c>
      <c r="V48" s="67" t="str">
        <f>IF(AND('Mapa final'!$Y$15="Muy Baja",'Mapa final'!$AA$15="Moderado"),CONCATENATE("R3C",'Mapa final'!$O$15),"")</f>
        <v/>
      </c>
      <c r="W48" s="68" t="e">
        <f>IF(AND('Mapa final'!#REF!="Muy Baja",'Mapa final'!#REF!="Moderado"),CONCATENATE("R3C",'Mapa final'!#REF!),"")</f>
        <v>#REF!</v>
      </c>
      <c r="X48" s="68" t="e">
        <f>IF(AND('Mapa final'!#REF!="Muy Baja",'Mapa final'!#REF!="Moderado"),CONCATENATE("R3C",'Mapa final'!#REF!),"")</f>
        <v>#REF!</v>
      </c>
      <c r="Y48" s="68" t="e">
        <f>IF(AND('Mapa final'!#REF!="Muy Baja",'Mapa final'!#REF!="Moderado"),CONCATENATE("R3C",'Mapa final'!#REF!),"")</f>
        <v>#REF!</v>
      </c>
      <c r="Z48" s="68" t="e">
        <f>IF(AND('Mapa final'!#REF!="Muy Baja",'Mapa final'!#REF!="Moderado"),CONCATENATE("R3C",'Mapa final'!#REF!),"")</f>
        <v>#REF!</v>
      </c>
      <c r="AA48" s="69" t="e">
        <f>IF(AND('Mapa final'!#REF!="Muy Baja",'Mapa final'!#REF!="Moderado"),CONCATENATE("R3C",'Mapa final'!#REF!),"")</f>
        <v>#REF!</v>
      </c>
      <c r="AB48" s="52" t="str">
        <f>IF(AND('Mapa final'!$Y$15="Muy Baja",'Mapa final'!$AA$15="Mayor"),CONCATENATE("R3C",'Mapa final'!$O$15),"")</f>
        <v/>
      </c>
      <c r="AC48" s="53" t="e">
        <f>IF(AND('Mapa final'!#REF!="Muy Baja",'Mapa final'!#REF!="Mayor"),CONCATENATE("R3C",'Mapa final'!#REF!),"")</f>
        <v>#REF!</v>
      </c>
      <c r="AD48" s="53" t="e">
        <f>IF(AND('Mapa final'!#REF!="Muy Baja",'Mapa final'!#REF!="Mayor"),CONCATENATE("R3C",'Mapa final'!#REF!),"")</f>
        <v>#REF!</v>
      </c>
      <c r="AE48" s="53" t="e">
        <f>IF(AND('Mapa final'!#REF!="Muy Baja",'Mapa final'!#REF!="Mayor"),CONCATENATE("R3C",'Mapa final'!#REF!),"")</f>
        <v>#REF!</v>
      </c>
      <c r="AF48" s="53" t="e">
        <f>IF(AND('Mapa final'!#REF!="Muy Baja",'Mapa final'!#REF!="Mayor"),CONCATENATE("R3C",'Mapa final'!#REF!),"")</f>
        <v>#REF!</v>
      </c>
      <c r="AG48" s="54" t="e">
        <f>IF(AND('Mapa final'!#REF!="Muy Baja",'Mapa final'!#REF!="Mayor"),CONCATENATE("R3C",'Mapa final'!#REF!),"")</f>
        <v>#REF!</v>
      </c>
      <c r="AH48" s="55" t="str">
        <f>IF(AND('Mapa final'!$Y$15="Muy Baja",'Mapa final'!$AA$15="Catastrófico"),CONCATENATE("R3C",'Mapa final'!$O$15),"")</f>
        <v/>
      </c>
      <c r="AI48" s="56" t="e">
        <f>IF(AND('Mapa final'!#REF!="Muy Baja",'Mapa final'!#REF!="Catastrófico"),CONCATENATE("R3C",'Mapa final'!#REF!),"")</f>
        <v>#REF!</v>
      </c>
      <c r="AJ48" s="56" t="e">
        <f>IF(AND('Mapa final'!#REF!="Muy Baja",'Mapa final'!#REF!="Catastrófico"),CONCATENATE("R3C",'Mapa final'!#REF!),"")</f>
        <v>#REF!</v>
      </c>
      <c r="AK48" s="56" t="e">
        <f>IF(AND('Mapa final'!#REF!="Muy Baja",'Mapa final'!#REF!="Catastrófico"),CONCATENATE("R3C",'Mapa final'!#REF!),"")</f>
        <v>#REF!</v>
      </c>
      <c r="AL48" s="56" t="e">
        <f>IF(AND('Mapa final'!#REF!="Muy Baja",'Mapa final'!#REF!="Catastrófico"),CONCATENATE("R3C",'Mapa final'!#REF!),"")</f>
        <v>#REF!</v>
      </c>
      <c r="AM48" s="57" t="e">
        <f>IF(AND('Mapa final'!#REF!="Muy Baja",'Mapa final'!#REF!="Catastrófico"),CONCATENATE("R3C",'Mapa final'!#REF!),"")</f>
        <v>#REF!</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48"/>
      <c r="C49" s="248"/>
      <c r="D49" s="249"/>
      <c r="E49" s="347"/>
      <c r="F49" s="346"/>
      <c r="G49" s="346"/>
      <c r="H49" s="346"/>
      <c r="I49" s="362"/>
      <c r="J49" s="76" t="e">
        <f>IF(AND('Mapa final'!#REF!="Muy Baja",'Mapa final'!#REF!="Leve"),CONCATENATE("R4C",'Mapa final'!#REF!),"")</f>
        <v>#REF!</v>
      </c>
      <c r="K49" s="77" t="e">
        <f>IF(AND('Mapa final'!#REF!="Muy Baja",'Mapa final'!#REF!="Leve"),CONCATENATE("R4C",'Mapa final'!#REF!),"")</f>
        <v>#REF!</v>
      </c>
      <c r="L49" s="77" t="e">
        <f>IF(AND('Mapa final'!#REF!="Muy Baja",'Mapa final'!#REF!="Leve"),CONCATENATE("R4C",'Mapa final'!#REF!),"")</f>
        <v>#REF!</v>
      </c>
      <c r="M49" s="77" t="e">
        <f>IF(AND('Mapa final'!#REF!="Muy Baja",'Mapa final'!#REF!="Leve"),CONCATENATE("R4C",'Mapa final'!#REF!),"")</f>
        <v>#REF!</v>
      </c>
      <c r="N49" s="77" t="e">
        <f>IF(AND('Mapa final'!#REF!="Muy Baja",'Mapa final'!#REF!="Leve"),CONCATENATE("R4C",'Mapa final'!#REF!),"")</f>
        <v>#REF!</v>
      </c>
      <c r="O49" s="78" t="e">
        <f>IF(AND('Mapa final'!#REF!="Muy Baja",'Mapa final'!#REF!="Leve"),CONCATENATE("R4C",'Mapa final'!#REF!),"")</f>
        <v>#REF!</v>
      </c>
      <c r="P49" s="76" t="e">
        <f>IF(AND('Mapa final'!#REF!="Muy Baja",'Mapa final'!#REF!="Menor"),CONCATENATE("R4C",'Mapa final'!#REF!),"")</f>
        <v>#REF!</v>
      </c>
      <c r="Q49" s="77" t="e">
        <f>IF(AND('Mapa final'!#REF!="Muy Baja",'Mapa final'!#REF!="Menor"),CONCATENATE("R4C",'Mapa final'!#REF!),"")</f>
        <v>#REF!</v>
      </c>
      <c r="R49" s="77" t="e">
        <f>IF(AND('Mapa final'!#REF!="Muy Baja",'Mapa final'!#REF!="Menor"),CONCATENATE("R4C",'Mapa final'!#REF!),"")</f>
        <v>#REF!</v>
      </c>
      <c r="S49" s="77" t="e">
        <f>IF(AND('Mapa final'!#REF!="Muy Baja",'Mapa final'!#REF!="Menor"),CONCATENATE("R4C",'Mapa final'!#REF!),"")</f>
        <v>#REF!</v>
      </c>
      <c r="T49" s="77" t="e">
        <f>IF(AND('Mapa final'!#REF!="Muy Baja",'Mapa final'!#REF!="Menor"),CONCATENATE("R4C",'Mapa final'!#REF!),"")</f>
        <v>#REF!</v>
      </c>
      <c r="U49" s="78" t="e">
        <f>IF(AND('Mapa final'!#REF!="Muy Baja",'Mapa final'!#REF!="Menor"),CONCATENATE("R4C",'Mapa final'!#REF!),"")</f>
        <v>#REF!</v>
      </c>
      <c r="V49" s="67" t="e">
        <f>IF(AND('Mapa final'!#REF!="Muy Baja",'Mapa final'!#REF!="Moderado"),CONCATENATE("R4C",'Mapa final'!#REF!),"")</f>
        <v>#REF!</v>
      </c>
      <c r="W49" s="68" t="e">
        <f>IF(AND('Mapa final'!#REF!="Muy Baja",'Mapa final'!#REF!="Moderado"),CONCATENATE("R4C",'Mapa final'!#REF!),"")</f>
        <v>#REF!</v>
      </c>
      <c r="X49" s="68" t="e">
        <f>IF(AND('Mapa final'!#REF!="Muy Baja",'Mapa final'!#REF!="Moderado"),CONCATENATE("R4C",'Mapa final'!#REF!),"")</f>
        <v>#REF!</v>
      </c>
      <c r="Y49" s="68" t="e">
        <f>IF(AND('Mapa final'!#REF!="Muy Baja",'Mapa final'!#REF!="Moderado"),CONCATENATE("R4C",'Mapa final'!#REF!),"")</f>
        <v>#REF!</v>
      </c>
      <c r="Z49" s="68" t="e">
        <f>IF(AND('Mapa final'!#REF!="Muy Baja",'Mapa final'!#REF!="Moderado"),CONCATENATE("R4C",'Mapa final'!#REF!),"")</f>
        <v>#REF!</v>
      </c>
      <c r="AA49" s="69" t="e">
        <f>IF(AND('Mapa final'!#REF!="Muy Baja",'Mapa final'!#REF!="Moderado"),CONCATENATE("R4C",'Mapa final'!#REF!),"")</f>
        <v>#REF!</v>
      </c>
      <c r="AB49" s="52" t="e">
        <f>IF(AND('Mapa final'!#REF!="Muy Baja",'Mapa final'!#REF!="Mayor"),CONCATENATE("R4C",'Mapa final'!#REF!),"")</f>
        <v>#REF!</v>
      </c>
      <c r="AC49" s="53" t="e">
        <f>IF(AND('Mapa final'!#REF!="Muy Baja",'Mapa final'!#REF!="Mayor"),CONCATENATE("R4C",'Mapa final'!#REF!),"")</f>
        <v>#REF!</v>
      </c>
      <c r="AD49" s="53" t="e">
        <f>IF(AND('Mapa final'!#REF!="Muy Baja",'Mapa final'!#REF!="Mayor"),CONCATENATE("R4C",'Mapa final'!#REF!),"")</f>
        <v>#REF!</v>
      </c>
      <c r="AE49" s="53" t="e">
        <f>IF(AND('Mapa final'!#REF!="Muy Baja",'Mapa final'!#REF!="Mayor"),CONCATENATE("R4C",'Mapa final'!#REF!),"")</f>
        <v>#REF!</v>
      </c>
      <c r="AF49" s="53" t="e">
        <f>IF(AND('Mapa final'!#REF!="Muy Baja",'Mapa final'!#REF!="Mayor"),CONCATENATE("R4C",'Mapa final'!#REF!),"")</f>
        <v>#REF!</v>
      </c>
      <c r="AG49" s="54" t="e">
        <f>IF(AND('Mapa final'!#REF!="Muy Baja",'Mapa final'!#REF!="Mayor"),CONCATENATE("R4C",'Mapa final'!#REF!),"")</f>
        <v>#REF!</v>
      </c>
      <c r="AH49" s="55" t="e">
        <f>IF(AND('Mapa final'!#REF!="Muy Baja",'Mapa final'!#REF!="Catastrófico"),CONCATENATE("R4C",'Mapa final'!#REF!),"")</f>
        <v>#REF!</v>
      </c>
      <c r="AI49" s="56" t="e">
        <f>IF(AND('Mapa final'!#REF!="Muy Baja",'Mapa final'!#REF!="Catastrófico"),CONCATENATE("R4C",'Mapa final'!#REF!),"")</f>
        <v>#REF!</v>
      </c>
      <c r="AJ49" s="56" t="e">
        <f>IF(AND('Mapa final'!#REF!="Muy Baja",'Mapa final'!#REF!="Catastrófico"),CONCATENATE("R4C",'Mapa final'!#REF!),"")</f>
        <v>#REF!</v>
      </c>
      <c r="AK49" s="56" t="e">
        <f>IF(AND('Mapa final'!#REF!="Muy Baja",'Mapa final'!#REF!="Catastrófico"),CONCATENATE("R4C",'Mapa final'!#REF!),"")</f>
        <v>#REF!</v>
      </c>
      <c r="AL49" s="56" t="e">
        <f>IF(AND('Mapa final'!#REF!="Muy Baja",'Mapa final'!#REF!="Catastrófico"),CONCATENATE("R4C",'Mapa final'!#REF!),"")</f>
        <v>#REF!</v>
      </c>
      <c r="AM49" s="57" t="e">
        <f>IF(AND('Mapa final'!#REF!="Muy Baja",'Mapa final'!#REF!="Catastrófico"),CONCATENATE("R4C",'Mapa final'!#REF!),"")</f>
        <v>#REF!</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48"/>
      <c r="C50" s="248"/>
      <c r="D50" s="249"/>
      <c r="E50" s="347"/>
      <c r="F50" s="346"/>
      <c r="G50" s="346"/>
      <c r="H50" s="346"/>
      <c r="I50" s="362"/>
      <c r="J50" s="76" t="e">
        <f>IF(AND('Mapa final'!#REF!="Muy Baja",'Mapa final'!#REF!="Leve"),CONCATENATE("R5C",'Mapa final'!#REF!),"")</f>
        <v>#REF!</v>
      </c>
      <c r="K50" s="77" t="e">
        <f>IF(AND('Mapa final'!#REF!="Muy Baja",'Mapa final'!#REF!="Leve"),CONCATENATE("R5C",'Mapa final'!#REF!),"")</f>
        <v>#REF!</v>
      </c>
      <c r="L50" s="77" t="e">
        <f>IF(AND('Mapa final'!#REF!="Muy Baja",'Mapa final'!#REF!="Leve"),CONCATENATE("R5C",'Mapa final'!#REF!),"")</f>
        <v>#REF!</v>
      </c>
      <c r="M50" s="77" t="e">
        <f>IF(AND('Mapa final'!#REF!="Muy Baja",'Mapa final'!#REF!="Leve"),CONCATENATE("R5C",'Mapa final'!#REF!),"")</f>
        <v>#REF!</v>
      </c>
      <c r="N50" s="77" t="e">
        <f>IF(AND('Mapa final'!#REF!="Muy Baja",'Mapa final'!#REF!="Leve"),CONCATENATE("R5C",'Mapa final'!#REF!),"")</f>
        <v>#REF!</v>
      </c>
      <c r="O50" s="78" t="e">
        <f>IF(AND('Mapa final'!#REF!="Muy Baja",'Mapa final'!#REF!="Leve"),CONCATENATE("R5C",'Mapa final'!#REF!),"")</f>
        <v>#REF!</v>
      </c>
      <c r="P50" s="76" t="e">
        <f>IF(AND('Mapa final'!#REF!="Muy Baja",'Mapa final'!#REF!="Menor"),CONCATENATE("R5C",'Mapa final'!#REF!),"")</f>
        <v>#REF!</v>
      </c>
      <c r="Q50" s="77" t="e">
        <f>IF(AND('Mapa final'!#REF!="Muy Baja",'Mapa final'!#REF!="Menor"),CONCATENATE("R5C",'Mapa final'!#REF!),"")</f>
        <v>#REF!</v>
      </c>
      <c r="R50" s="77" t="e">
        <f>IF(AND('Mapa final'!#REF!="Muy Baja",'Mapa final'!#REF!="Menor"),CONCATENATE("R5C",'Mapa final'!#REF!),"")</f>
        <v>#REF!</v>
      </c>
      <c r="S50" s="77" t="e">
        <f>IF(AND('Mapa final'!#REF!="Muy Baja",'Mapa final'!#REF!="Menor"),CONCATENATE("R5C",'Mapa final'!#REF!),"")</f>
        <v>#REF!</v>
      </c>
      <c r="T50" s="77" t="e">
        <f>IF(AND('Mapa final'!#REF!="Muy Baja",'Mapa final'!#REF!="Menor"),CONCATENATE("R5C",'Mapa final'!#REF!),"")</f>
        <v>#REF!</v>
      </c>
      <c r="U50" s="78" t="e">
        <f>IF(AND('Mapa final'!#REF!="Muy Baja",'Mapa final'!#REF!="Menor"),CONCATENATE("R5C",'Mapa final'!#REF!),"")</f>
        <v>#REF!</v>
      </c>
      <c r="V50" s="67" t="e">
        <f>IF(AND('Mapa final'!#REF!="Muy Baja",'Mapa final'!#REF!="Moderado"),CONCATENATE("R5C",'Mapa final'!#REF!),"")</f>
        <v>#REF!</v>
      </c>
      <c r="W50" s="68" t="e">
        <f>IF(AND('Mapa final'!#REF!="Muy Baja",'Mapa final'!#REF!="Moderado"),CONCATENATE("R5C",'Mapa final'!#REF!),"")</f>
        <v>#REF!</v>
      </c>
      <c r="X50" s="68" t="e">
        <f>IF(AND('Mapa final'!#REF!="Muy Baja",'Mapa final'!#REF!="Moderado"),CONCATENATE("R5C",'Mapa final'!#REF!),"")</f>
        <v>#REF!</v>
      </c>
      <c r="Y50" s="68" t="e">
        <f>IF(AND('Mapa final'!#REF!="Muy Baja",'Mapa final'!#REF!="Moderado"),CONCATENATE("R5C",'Mapa final'!#REF!),"")</f>
        <v>#REF!</v>
      </c>
      <c r="Z50" s="68" t="e">
        <f>IF(AND('Mapa final'!#REF!="Muy Baja",'Mapa final'!#REF!="Moderado"),CONCATENATE("R5C",'Mapa final'!#REF!),"")</f>
        <v>#REF!</v>
      </c>
      <c r="AA50" s="69" t="e">
        <f>IF(AND('Mapa final'!#REF!="Muy Baja",'Mapa final'!#REF!="Moderado"),CONCATENATE("R5C",'Mapa final'!#REF!),"")</f>
        <v>#REF!</v>
      </c>
      <c r="AB50" s="52" t="e">
        <f>IF(AND('Mapa final'!#REF!="Muy Baja",'Mapa final'!#REF!="Mayor"),CONCATENATE("R5C",'Mapa final'!#REF!),"")</f>
        <v>#REF!</v>
      </c>
      <c r="AC50" s="53" t="e">
        <f>IF(AND('Mapa final'!#REF!="Muy Baja",'Mapa final'!#REF!="Mayor"),CONCATENATE("R5C",'Mapa final'!#REF!),"")</f>
        <v>#REF!</v>
      </c>
      <c r="AD50" s="53" t="e">
        <f>IF(AND('Mapa final'!#REF!="Muy Baja",'Mapa final'!#REF!="Mayor"),CONCATENATE("R5C",'Mapa final'!#REF!),"")</f>
        <v>#REF!</v>
      </c>
      <c r="AE50" s="53" t="e">
        <f>IF(AND('Mapa final'!#REF!="Muy Baja",'Mapa final'!#REF!="Mayor"),CONCATENATE("R5C",'Mapa final'!#REF!),"")</f>
        <v>#REF!</v>
      </c>
      <c r="AF50" s="53" t="e">
        <f>IF(AND('Mapa final'!#REF!="Muy Baja",'Mapa final'!#REF!="Mayor"),CONCATENATE("R5C",'Mapa final'!#REF!),"")</f>
        <v>#REF!</v>
      </c>
      <c r="AG50" s="54" t="e">
        <f>IF(AND('Mapa final'!#REF!="Muy Baja",'Mapa final'!#REF!="Mayor"),CONCATENATE("R5C",'Mapa final'!#REF!),"")</f>
        <v>#REF!</v>
      </c>
      <c r="AH50" s="55" t="e">
        <f>IF(AND('Mapa final'!#REF!="Muy Baja",'Mapa final'!#REF!="Catastrófico"),CONCATENATE("R5C",'Mapa final'!#REF!),"")</f>
        <v>#REF!</v>
      </c>
      <c r="AI50" s="56" t="e">
        <f>IF(AND('Mapa final'!#REF!="Muy Baja",'Mapa final'!#REF!="Catastrófico"),CONCATENATE("R5C",'Mapa final'!#REF!),"")</f>
        <v>#REF!</v>
      </c>
      <c r="AJ50" s="56" t="e">
        <f>IF(AND('Mapa final'!#REF!="Muy Baja",'Mapa final'!#REF!="Catastrófico"),CONCATENATE("R5C",'Mapa final'!#REF!),"")</f>
        <v>#REF!</v>
      </c>
      <c r="AK50" s="56" t="e">
        <f>IF(AND('Mapa final'!#REF!="Muy Baja",'Mapa final'!#REF!="Catastrófico"),CONCATENATE("R5C",'Mapa final'!#REF!),"")</f>
        <v>#REF!</v>
      </c>
      <c r="AL50" s="56" t="e">
        <f>IF(AND('Mapa final'!#REF!="Muy Baja",'Mapa final'!#REF!="Catastrófico"),CONCATENATE("R5C",'Mapa final'!#REF!),"")</f>
        <v>#REF!</v>
      </c>
      <c r="AM50" s="57" t="e">
        <f>IF(AND('Mapa final'!#REF!="Muy Baja",'Mapa final'!#REF!="Catastrófico"),CONCATENATE("R5C",'Mapa final'!#REF!),"")</f>
        <v>#REF!</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48"/>
      <c r="C51" s="248"/>
      <c r="D51" s="249"/>
      <c r="E51" s="347"/>
      <c r="F51" s="346"/>
      <c r="G51" s="346"/>
      <c r="H51" s="346"/>
      <c r="I51" s="362"/>
      <c r="J51" s="76" t="e">
        <f>IF(AND('Mapa final'!#REF!="Muy Baja",'Mapa final'!#REF!="Leve"),CONCATENATE("R6C",'Mapa final'!#REF!),"")</f>
        <v>#REF!</v>
      </c>
      <c r="K51" s="77" t="e">
        <f>IF(AND('Mapa final'!#REF!="Muy Baja",'Mapa final'!#REF!="Leve"),CONCATENATE("R6C",'Mapa final'!#REF!),"")</f>
        <v>#REF!</v>
      </c>
      <c r="L51" s="77" t="e">
        <f>IF(AND('Mapa final'!#REF!="Muy Baja",'Mapa final'!#REF!="Leve"),CONCATENATE("R6C",'Mapa final'!#REF!),"")</f>
        <v>#REF!</v>
      </c>
      <c r="M51" s="77" t="e">
        <f>IF(AND('Mapa final'!#REF!="Muy Baja",'Mapa final'!#REF!="Leve"),CONCATENATE("R6C",'Mapa final'!#REF!),"")</f>
        <v>#REF!</v>
      </c>
      <c r="N51" s="77" t="e">
        <f>IF(AND('Mapa final'!#REF!="Muy Baja",'Mapa final'!#REF!="Leve"),CONCATENATE("R6C",'Mapa final'!#REF!),"")</f>
        <v>#REF!</v>
      </c>
      <c r="O51" s="78" t="e">
        <f>IF(AND('Mapa final'!#REF!="Muy Baja",'Mapa final'!#REF!="Leve"),CONCATENATE("R6C",'Mapa final'!#REF!),"")</f>
        <v>#REF!</v>
      </c>
      <c r="P51" s="76" t="e">
        <f>IF(AND('Mapa final'!#REF!="Muy Baja",'Mapa final'!#REF!="Menor"),CONCATENATE("R6C",'Mapa final'!#REF!),"")</f>
        <v>#REF!</v>
      </c>
      <c r="Q51" s="77" t="e">
        <f>IF(AND('Mapa final'!#REF!="Muy Baja",'Mapa final'!#REF!="Menor"),CONCATENATE("R6C",'Mapa final'!#REF!),"")</f>
        <v>#REF!</v>
      </c>
      <c r="R51" s="77" t="e">
        <f>IF(AND('Mapa final'!#REF!="Muy Baja",'Mapa final'!#REF!="Menor"),CONCATENATE("R6C",'Mapa final'!#REF!),"")</f>
        <v>#REF!</v>
      </c>
      <c r="S51" s="77" t="e">
        <f>IF(AND('Mapa final'!#REF!="Muy Baja",'Mapa final'!#REF!="Menor"),CONCATENATE("R6C",'Mapa final'!#REF!),"")</f>
        <v>#REF!</v>
      </c>
      <c r="T51" s="77" t="e">
        <f>IF(AND('Mapa final'!#REF!="Muy Baja",'Mapa final'!#REF!="Menor"),CONCATENATE("R6C",'Mapa final'!#REF!),"")</f>
        <v>#REF!</v>
      </c>
      <c r="U51" s="78" t="e">
        <f>IF(AND('Mapa final'!#REF!="Muy Baja",'Mapa final'!#REF!="Menor"),CONCATENATE("R6C",'Mapa final'!#REF!),"")</f>
        <v>#REF!</v>
      </c>
      <c r="V51" s="67" t="e">
        <f>IF(AND('Mapa final'!#REF!="Muy Baja",'Mapa final'!#REF!="Moderado"),CONCATENATE("R6C",'Mapa final'!#REF!),"")</f>
        <v>#REF!</v>
      </c>
      <c r="W51" s="68" t="e">
        <f>IF(AND('Mapa final'!#REF!="Muy Baja",'Mapa final'!#REF!="Moderado"),CONCATENATE("R6C",'Mapa final'!#REF!),"")</f>
        <v>#REF!</v>
      </c>
      <c r="X51" s="68" t="e">
        <f>IF(AND('Mapa final'!#REF!="Muy Baja",'Mapa final'!#REF!="Moderado"),CONCATENATE("R6C",'Mapa final'!#REF!),"")</f>
        <v>#REF!</v>
      </c>
      <c r="Y51" s="68" t="e">
        <f>IF(AND('Mapa final'!#REF!="Muy Baja",'Mapa final'!#REF!="Moderado"),CONCATENATE("R6C",'Mapa final'!#REF!),"")</f>
        <v>#REF!</v>
      </c>
      <c r="Z51" s="68" t="e">
        <f>IF(AND('Mapa final'!#REF!="Muy Baja",'Mapa final'!#REF!="Moderado"),CONCATENATE("R6C",'Mapa final'!#REF!),"")</f>
        <v>#REF!</v>
      </c>
      <c r="AA51" s="69" t="e">
        <f>IF(AND('Mapa final'!#REF!="Muy Baja",'Mapa final'!#REF!="Moderado"),CONCATENATE("R6C",'Mapa final'!#REF!),"")</f>
        <v>#REF!</v>
      </c>
      <c r="AB51" s="52" t="e">
        <f>IF(AND('Mapa final'!#REF!="Muy Baja",'Mapa final'!#REF!="Mayor"),CONCATENATE("R6C",'Mapa final'!#REF!),"")</f>
        <v>#REF!</v>
      </c>
      <c r="AC51" s="53" t="e">
        <f>IF(AND('Mapa final'!#REF!="Muy Baja",'Mapa final'!#REF!="Mayor"),CONCATENATE("R6C",'Mapa final'!#REF!),"")</f>
        <v>#REF!</v>
      </c>
      <c r="AD51" s="53" t="e">
        <f>IF(AND('Mapa final'!#REF!="Muy Baja",'Mapa final'!#REF!="Mayor"),CONCATENATE("R6C",'Mapa final'!#REF!),"")</f>
        <v>#REF!</v>
      </c>
      <c r="AE51" s="53" t="e">
        <f>IF(AND('Mapa final'!#REF!="Muy Baja",'Mapa final'!#REF!="Mayor"),CONCATENATE("R6C",'Mapa final'!#REF!),"")</f>
        <v>#REF!</v>
      </c>
      <c r="AF51" s="53" t="e">
        <f>IF(AND('Mapa final'!#REF!="Muy Baja",'Mapa final'!#REF!="Mayor"),CONCATENATE("R6C",'Mapa final'!#REF!),"")</f>
        <v>#REF!</v>
      </c>
      <c r="AG51" s="54" t="e">
        <f>IF(AND('Mapa final'!#REF!="Muy Baja",'Mapa final'!#REF!="Mayor"),CONCATENATE("R6C",'Mapa final'!#REF!),"")</f>
        <v>#REF!</v>
      </c>
      <c r="AH51" s="55" t="e">
        <f>IF(AND('Mapa final'!#REF!="Muy Baja",'Mapa final'!#REF!="Catastrófico"),CONCATENATE("R6C",'Mapa final'!#REF!),"")</f>
        <v>#REF!</v>
      </c>
      <c r="AI51" s="56" t="e">
        <f>IF(AND('Mapa final'!#REF!="Muy Baja",'Mapa final'!#REF!="Catastrófico"),CONCATENATE("R6C",'Mapa final'!#REF!),"")</f>
        <v>#REF!</v>
      </c>
      <c r="AJ51" s="56" t="e">
        <f>IF(AND('Mapa final'!#REF!="Muy Baja",'Mapa final'!#REF!="Catastrófico"),CONCATENATE("R6C",'Mapa final'!#REF!),"")</f>
        <v>#REF!</v>
      </c>
      <c r="AK51" s="56" t="e">
        <f>IF(AND('Mapa final'!#REF!="Muy Baja",'Mapa final'!#REF!="Catastrófico"),CONCATENATE("R6C",'Mapa final'!#REF!),"")</f>
        <v>#REF!</v>
      </c>
      <c r="AL51" s="56" t="e">
        <f>IF(AND('Mapa final'!#REF!="Muy Baja",'Mapa final'!#REF!="Catastrófico"),CONCATENATE("R6C",'Mapa final'!#REF!),"")</f>
        <v>#REF!</v>
      </c>
      <c r="AM51" s="57" t="e">
        <f>IF(AND('Mapa final'!#REF!="Muy Baja",'Mapa final'!#REF!="Catastrófico"),CONCATENATE("R6C",'Mapa final'!#REF!),"")</f>
        <v>#REF!</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48"/>
      <c r="C52" s="248"/>
      <c r="D52" s="249"/>
      <c r="E52" s="347"/>
      <c r="F52" s="346"/>
      <c r="G52" s="346"/>
      <c r="H52" s="346"/>
      <c r="I52" s="362"/>
      <c r="J52" s="76" t="e">
        <f>IF(AND('Mapa final'!#REF!="Muy Baja",'Mapa final'!#REF!="Leve"),CONCATENATE("R7C",'Mapa final'!#REF!),"")</f>
        <v>#REF!</v>
      </c>
      <c r="K52" s="77" t="e">
        <f>IF(AND('Mapa final'!#REF!="Muy Baja",'Mapa final'!#REF!="Leve"),CONCATENATE("R7C",'Mapa final'!#REF!),"")</f>
        <v>#REF!</v>
      </c>
      <c r="L52" s="77" t="e">
        <f>IF(AND('Mapa final'!#REF!="Muy Baja",'Mapa final'!#REF!="Leve"),CONCATENATE("R7C",'Mapa final'!#REF!),"")</f>
        <v>#REF!</v>
      </c>
      <c r="M52" s="77" t="e">
        <f>IF(AND('Mapa final'!#REF!="Muy Baja",'Mapa final'!#REF!="Leve"),CONCATENATE("R7C",'Mapa final'!#REF!),"")</f>
        <v>#REF!</v>
      </c>
      <c r="N52" s="77" t="e">
        <f>IF(AND('Mapa final'!#REF!="Muy Baja",'Mapa final'!#REF!="Leve"),CONCATENATE("R7C",'Mapa final'!#REF!),"")</f>
        <v>#REF!</v>
      </c>
      <c r="O52" s="78" t="e">
        <f>IF(AND('Mapa final'!#REF!="Muy Baja",'Mapa final'!#REF!="Leve"),CONCATENATE("R7C",'Mapa final'!#REF!),"")</f>
        <v>#REF!</v>
      </c>
      <c r="P52" s="76" t="e">
        <f>IF(AND('Mapa final'!#REF!="Muy Baja",'Mapa final'!#REF!="Menor"),CONCATENATE("R7C",'Mapa final'!#REF!),"")</f>
        <v>#REF!</v>
      </c>
      <c r="Q52" s="77" t="e">
        <f>IF(AND('Mapa final'!#REF!="Muy Baja",'Mapa final'!#REF!="Menor"),CONCATENATE("R7C",'Mapa final'!#REF!),"")</f>
        <v>#REF!</v>
      </c>
      <c r="R52" s="77" t="e">
        <f>IF(AND('Mapa final'!#REF!="Muy Baja",'Mapa final'!#REF!="Menor"),CONCATENATE("R7C",'Mapa final'!#REF!),"")</f>
        <v>#REF!</v>
      </c>
      <c r="S52" s="77" t="e">
        <f>IF(AND('Mapa final'!#REF!="Muy Baja",'Mapa final'!#REF!="Menor"),CONCATENATE("R7C",'Mapa final'!#REF!),"")</f>
        <v>#REF!</v>
      </c>
      <c r="T52" s="77" t="e">
        <f>IF(AND('Mapa final'!#REF!="Muy Baja",'Mapa final'!#REF!="Menor"),CONCATENATE("R7C",'Mapa final'!#REF!),"")</f>
        <v>#REF!</v>
      </c>
      <c r="U52" s="78" t="e">
        <f>IF(AND('Mapa final'!#REF!="Muy Baja",'Mapa final'!#REF!="Menor"),CONCATENATE("R7C",'Mapa final'!#REF!),"")</f>
        <v>#REF!</v>
      </c>
      <c r="V52" s="67" t="e">
        <f>IF(AND('Mapa final'!#REF!="Muy Baja",'Mapa final'!#REF!="Moderado"),CONCATENATE("R7C",'Mapa final'!#REF!),"")</f>
        <v>#REF!</v>
      </c>
      <c r="W52" s="68" t="e">
        <f>IF(AND('Mapa final'!#REF!="Muy Baja",'Mapa final'!#REF!="Moderado"),CONCATENATE("R7C",'Mapa final'!#REF!),"")</f>
        <v>#REF!</v>
      </c>
      <c r="X52" s="68" t="e">
        <f>IF(AND('Mapa final'!#REF!="Muy Baja",'Mapa final'!#REF!="Moderado"),CONCATENATE("R7C",'Mapa final'!#REF!),"")</f>
        <v>#REF!</v>
      </c>
      <c r="Y52" s="68" t="e">
        <f>IF(AND('Mapa final'!#REF!="Muy Baja",'Mapa final'!#REF!="Moderado"),CONCATENATE("R7C",'Mapa final'!#REF!),"")</f>
        <v>#REF!</v>
      </c>
      <c r="Z52" s="68" t="e">
        <f>IF(AND('Mapa final'!#REF!="Muy Baja",'Mapa final'!#REF!="Moderado"),CONCATENATE("R7C",'Mapa final'!#REF!),"")</f>
        <v>#REF!</v>
      </c>
      <c r="AA52" s="69" t="e">
        <f>IF(AND('Mapa final'!#REF!="Muy Baja",'Mapa final'!#REF!="Moderado"),CONCATENATE("R7C",'Mapa final'!#REF!),"")</f>
        <v>#REF!</v>
      </c>
      <c r="AB52" s="52" t="e">
        <f>IF(AND('Mapa final'!#REF!="Muy Baja",'Mapa final'!#REF!="Mayor"),CONCATENATE("R7C",'Mapa final'!#REF!),"")</f>
        <v>#REF!</v>
      </c>
      <c r="AC52" s="53" t="e">
        <f>IF(AND('Mapa final'!#REF!="Muy Baja",'Mapa final'!#REF!="Mayor"),CONCATENATE("R7C",'Mapa final'!#REF!),"")</f>
        <v>#REF!</v>
      </c>
      <c r="AD52" s="53" t="e">
        <f>IF(AND('Mapa final'!#REF!="Muy Baja",'Mapa final'!#REF!="Mayor"),CONCATENATE("R7C",'Mapa final'!#REF!),"")</f>
        <v>#REF!</v>
      </c>
      <c r="AE52" s="53" t="e">
        <f>IF(AND('Mapa final'!#REF!="Muy Baja",'Mapa final'!#REF!="Mayor"),CONCATENATE("R7C",'Mapa final'!#REF!),"")</f>
        <v>#REF!</v>
      </c>
      <c r="AF52" s="53" t="e">
        <f>IF(AND('Mapa final'!#REF!="Muy Baja",'Mapa final'!#REF!="Mayor"),CONCATENATE("R7C",'Mapa final'!#REF!),"")</f>
        <v>#REF!</v>
      </c>
      <c r="AG52" s="54" t="e">
        <f>IF(AND('Mapa final'!#REF!="Muy Baja",'Mapa final'!#REF!="Mayor"),CONCATENATE("R7C",'Mapa final'!#REF!),"")</f>
        <v>#REF!</v>
      </c>
      <c r="AH52" s="55" t="e">
        <f>IF(AND('Mapa final'!#REF!="Muy Baja",'Mapa final'!#REF!="Catastrófico"),CONCATENATE("R7C",'Mapa final'!#REF!),"")</f>
        <v>#REF!</v>
      </c>
      <c r="AI52" s="56" t="e">
        <f>IF(AND('Mapa final'!#REF!="Muy Baja",'Mapa final'!#REF!="Catastrófico"),CONCATENATE("R7C",'Mapa final'!#REF!),"")</f>
        <v>#REF!</v>
      </c>
      <c r="AJ52" s="56" t="e">
        <f>IF(AND('Mapa final'!#REF!="Muy Baja",'Mapa final'!#REF!="Catastrófico"),CONCATENATE("R7C",'Mapa final'!#REF!),"")</f>
        <v>#REF!</v>
      </c>
      <c r="AK52" s="56" t="e">
        <f>IF(AND('Mapa final'!#REF!="Muy Baja",'Mapa final'!#REF!="Catastrófico"),CONCATENATE("R7C",'Mapa final'!#REF!),"")</f>
        <v>#REF!</v>
      </c>
      <c r="AL52" s="56" t="e">
        <f>IF(AND('Mapa final'!#REF!="Muy Baja",'Mapa final'!#REF!="Catastrófico"),CONCATENATE("R7C",'Mapa final'!#REF!),"")</f>
        <v>#REF!</v>
      </c>
      <c r="AM52" s="57" t="e">
        <f>IF(AND('Mapa final'!#REF!="Muy Baja",'Mapa final'!#REF!="Catastrófico"),CONCATENATE("R7C",'Mapa final'!#REF!),"")</f>
        <v>#REF!</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48"/>
      <c r="C53" s="248"/>
      <c r="D53" s="249"/>
      <c r="E53" s="347"/>
      <c r="F53" s="346"/>
      <c r="G53" s="346"/>
      <c r="H53" s="346"/>
      <c r="I53" s="362"/>
      <c r="J53" s="76" t="e">
        <f>IF(AND('Mapa final'!#REF!="Muy Baja",'Mapa final'!#REF!="Leve"),CONCATENATE("R8C",'Mapa final'!#REF!),"")</f>
        <v>#REF!</v>
      </c>
      <c r="K53" s="77" t="e">
        <f>IF(AND('Mapa final'!#REF!="Muy Baja",'Mapa final'!#REF!="Leve"),CONCATENATE("R8C",'Mapa final'!#REF!),"")</f>
        <v>#REF!</v>
      </c>
      <c r="L53" s="77" t="e">
        <f>IF(AND('Mapa final'!#REF!="Muy Baja",'Mapa final'!#REF!="Leve"),CONCATENATE("R8C",'Mapa final'!#REF!),"")</f>
        <v>#REF!</v>
      </c>
      <c r="M53" s="77" t="e">
        <f>IF(AND('Mapa final'!#REF!="Muy Baja",'Mapa final'!#REF!="Leve"),CONCATENATE("R8C",'Mapa final'!#REF!),"")</f>
        <v>#REF!</v>
      </c>
      <c r="N53" s="77" t="e">
        <f>IF(AND('Mapa final'!#REF!="Muy Baja",'Mapa final'!#REF!="Leve"),CONCATENATE("R8C",'Mapa final'!#REF!),"")</f>
        <v>#REF!</v>
      </c>
      <c r="O53" s="78" t="e">
        <f>IF(AND('Mapa final'!#REF!="Muy Baja",'Mapa final'!#REF!="Leve"),CONCATENATE("R8C",'Mapa final'!#REF!),"")</f>
        <v>#REF!</v>
      </c>
      <c r="P53" s="76" t="e">
        <f>IF(AND('Mapa final'!#REF!="Muy Baja",'Mapa final'!#REF!="Menor"),CONCATENATE("R8C",'Mapa final'!#REF!),"")</f>
        <v>#REF!</v>
      </c>
      <c r="Q53" s="77" t="e">
        <f>IF(AND('Mapa final'!#REF!="Muy Baja",'Mapa final'!#REF!="Menor"),CONCATENATE("R8C",'Mapa final'!#REF!),"")</f>
        <v>#REF!</v>
      </c>
      <c r="R53" s="77" t="e">
        <f>IF(AND('Mapa final'!#REF!="Muy Baja",'Mapa final'!#REF!="Menor"),CONCATENATE("R8C",'Mapa final'!#REF!),"")</f>
        <v>#REF!</v>
      </c>
      <c r="S53" s="77" t="e">
        <f>IF(AND('Mapa final'!#REF!="Muy Baja",'Mapa final'!#REF!="Menor"),CONCATENATE("R8C",'Mapa final'!#REF!),"")</f>
        <v>#REF!</v>
      </c>
      <c r="T53" s="77" t="e">
        <f>IF(AND('Mapa final'!#REF!="Muy Baja",'Mapa final'!#REF!="Menor"),CONCATENATE("R8C",'Mapa final'!#REF!),"")</f>
        <v>#REF!</v>
      </c>
      <c r="U53" s="78" t="e">
        <f>IF(AND('Mapa final'!#REF!="Muy Baja",'Mapa final'!#REF!="Menor"),CONCATENATE("R8C",'Mapa final'!#REF!),"")</f>
        <v>#REF!</v>
      </c>
      <c r="V53" s="67" t="e">
        <f>IF(AND('Mapa final'!#REF!="Muy Baja",'Mapa final'!#REF!="Moderado"),CONCATENATE("R8C",'Mapa final'!#REF!),"")</f>
        <v>#REF!</v>
      </c>
      <c r="W53" s="68" t="e">
        <f>IF(AND('Mapa final'!#REF!="Muy Baja",'Mapa final'!#REF!="Moderado"),CONCATENATE("R8C",'Mapa final'!#REF!),"")</f>
        <v>#REF!</v>
      </c>
      <c r="X53" s="68" t="e">
        <f>IF(AND('Mapa final'!#REF!="Muy Baja",'Mapa final'!#REF!="Moderado"),CONCATENATE("R8C",'Mapa final'!#REF!),"")</f>
        <v>#REF!</v>
      </c>
      <c r="Y53" s="68" t="e">
        <f>IF(AND('Mapa final'!#REF!="Muy Baja",'Mapa final'!#REF!="Moderado"),CONCATENATE("R8C",'Mapa final'!#REF!),"")</f>
        <v>#REF!</v>
      </c>
      <c r="Z53" s="68" t="e">
        <f>IF(AND('Mapa final'!#REF!="Muy Baja",'Mapa final'!#REF!="Moderado"),CONCATENATE("R8C",'Mapa final'!#REF!),"")</f>
        <v>#REF!</v>
      </c>
      <c r="AA53" s="69" t="e">
        <f>IF(AND('Mapa final'!#REF!="Muy Baja",'Mapa final'!#REF!="Moderado"),CONCATENATE("R8C",'Mapa final'!#REF!),"")</f>
        <v>#REF!</v>
      </c>
      <c r="AB53" s="52" t="e">
        <f>IF(AND('Mapa final'!#REF!="Muy Baja",'Mapa final'!#REF!="Mayor"),CONCATENATE("R8C",'Mapa final'!#REF!),"")</f>
        <v>#REF!</v>
      </c>
      <c r="AC53" s="53" t="e">
        <f>IF(AND('Mapa final'!#REF!="Muy Baja",'Mapa final'!#REF!="Mayor"),CONCATENATE("R8C",'Mapa final'!#REF!),"")</f>
        <v>#REF!</v>
      </c>
      <c r="AD53" s="53" t="e">
        <f>IF(AND('Mapa final'!#REF!="Muy Baja",'Mapa final'!#REF!="Mayor"),CONCATENATE("R8C",'Mapa final'!#REF!),"")</f>
        <v>#REF!</v>
      </c>
      <c r="AE53" s="53" t="e">
        <f>IF(AND('Mapa final'!#REF!="Muy Baja",'Mapa final'!#REF!="Mayor"),CONCATENATE("R8C",'Mapa final'!#REF!),"")</f>
        <v>#REF!</v>
      </c>
      <c r="AF53" s="53" t="e">
        <f>IF(AND('Mapa final'!#REF!="Muy Baja",'Mapa final'!#REF!="Mayor"),CONCATENATE("R8C",'Mapa final'!#REF!),"")</f>
        <v>#REF!</v>
      </c>
      <c r="AG53" s="54" t="e">
        <f>IF(AND('Mapa final'!#REF!="Muy Baja",'Mapa final'!#REF!="Mayor"),CONCATENATE("R8C",'Mapa final'!#REF!),"")</f>
        <v>#REF!</v>
      </c>
      <c r="AH53" s="55" t="e">
        <f>IF(AND('Mapa final'!#REF!="Muy Baja",'Mapa final'!#REF!="Catastrófico"),CONCATENATE("R8C",'Mapa final'!#REF!),"")</f>
        <v>#REF!</v>
      </c>
      <c r="AI53" s="56" t="e">
        <f>IF(AND('Mapa final'!#REF!="Muy Baja",'Mapa final'!#REF!="Catastrófico"),CONCATENATE("R8C",'Mapa final'!#REF!),"")</f>
        <v>#REF!</v>
      </c>
      <c r="AJ53" s="56" t="e">
        <f>IF(AND('Mapa final'!#REF!="Muy Baja",'Mapa final'!#REF!="Catastrófico"),CONCATENATE("R8C",'Mapa final'!#REF!),"")</f>
        <v>#REF!</v>
      </c>
      <c r="AK53" s="56" t="e">
        <f>IF(AND('Mapa final'!#REF!="Muy Baja",'Mapa final'!#REF!="Catastrófico"),CONCATENATE("R8C",'Mapa final'!#REF!),"")</f>
        <v>#REF!</v>
      </c>
      <c r="AL53" s="56" t="e">
        <f>IF(AND('Mapa final'!#REF!="Muy Baja",'Mapa final'!#REF!="Catastrófico"),CONCATENATE("R8C",'Mapa final'!#REF!),"")</f>
        <v>#REF!</v>
      </c>
      <c r="AM53" s="57" t="e">
        <f>IF(AND('Mapa final'!#REF!="Muy Baja",'Mapa final'!#REF!="Catastrófico"),CONCATENATE("R8C",'Mapa final'!#REF!),"")</f>
        <v>#REF!</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48"/>
      <c r="C54" s="248"/>
      <c r="D54" s="249"/>
      <c r="E54" s="347"/>
      <c r="F54" s="346"/>
      <c r="G54" s="346"/>
      <c r="H54" s="346"/>
      <c r="I54" s="362"/>
      <c r="J54" s="76" t="e">
        <f>IF(AND('Mapa final'!#REF!="Muy Baja",'Mapa final'!#REF!="Leve"),CONCATENATE("R9C",'Mapa final'!#REF!),"")</f>
        <v>#REF!</v>
      </c>
      <c r="K54" s="77" t="e">
        <f>IF(AND('Mapa final'!#REF!="Muy Baja",'Mapa final'!#REF!="Leve"),CONCATENATE("R9C",'Mapa final'!#REF!),"")</f>
        <v>#REF!</v>
      </c>
      <c r="L54" s="77" t="e">
        <f>IF(AND('Mapa final'!#REF!="Muy Baja",'Mapa final'!#REF!="Leve"),CONCATENATE("R9C",'Mapa final'!#REF!),"")</f>
        <v>#REF!</v>
      </c>
      <c r="M54" s="77" t="e">
        <f>IF(AND('Mapa final'!#REF!="Muy Baja",'Mapa final'!#REF!="Leve"),CONCATENATE("R9C",'Mapa final'!#REF!),"")</f>
        <v>#REF!</v>
      </c>
      <c r="N54" s="77" t="e">
        <f>IF(AND('Mapa final'!#REF!="Muy Baja",'Mapa final'!#REF!="Leve"),CONCATENATE("R9C",'Mapa final'!#REF!),"")</f>
        <v>#REF!</v>
      </c>
      <c r="O54" s="78" t="e">
        <f>IF(AND('Mapa final'!#REF!="Muy Baja",'Mapa final'!#REF!="Leve"),CONCATENATE("R9C",'Mapa final'!#REF!),"")</f>
        <v>#REF!</v>
      </c>
      <c r="P54" s="76" t="e">
        <f>IF(AND('Mapa final'!#REF!="Muy Baja",'Mapa final'!#REF!="Menor"),CONCATENATE("R9C",'Mapa final'!#REF!),"")</f>
        <v>#REF!</v>
      </c>
      <c r="Q54" s="77" t="e">
        <f>IF(AND('Mapa final'!#REF!="Muy Baja",'Mapa final'!#REF!="Menor"),CONCATENATE("R9C",'Mapa final'!#REF!),"")</f>
        <v>#REF!</v>
      </c>
      <c r="R54" s="77" t="e">
        <f>IF(AND('Mapa final'!#REF!="Muy Baja",'Mapa final'!#REF!="Menor"),CONCATENATE("R9C",'Mapa final'!#REF!),"")</f>
        <v>#REF!</v>
      </c>
      <c r="S54" s="77" t="e">
        <f>IF(AND('Mapa final'!#REF!="Muy Baja",'Mapa final'!#REF!="Menor"),CONCATENATE("R9C",'Mapa final'!#REF!),"")</f>
        <v>#REF!</v>
      </c>
      <c r="T54" s="77" t="e">
        <f>IF(AND('Mapa final'!#REF!="Muy Baja",'Mapa final'!#REF!="Menor"),CONCATENATE("R9C",'Mapa final'!#REF!),"")</f>
        <v>#REF!</v>
      </c>
      <c r="U54" s="78" t="e">
        <f>IF(AND('Mapa final'!#REF!="Muy Baja",'Mapa final'!#REF!="Menor"),CONCATENATE("R9C",'Mapa final'!#REF!),"")</f>
        <v>#REF!</v>
      </c>
      <c r="V54" s="67" t="e">
        <f>IF(AND('Mapa final'!#REF!="Muy Baja",'Mapa final'!#REF!="Moderado"),CONCATENATE("R9C",'Mapa final'!#REF!),"")</f>
        <v>#REF!</v>
      </c>
      <c r="W54" s="68" t="e">
        <f>IF(AND('Mapa final'!#REF!="Muy Baja",'Mapa final'!#REF!="Moderado"),CONCATENATE("R9C",'Mapa final'!#REF!),"")</f>
        <v>#REF!</v>
      </c>
      <c r="X54" s="68" t="e">
        <f>IF(AND('Mapa final'!#REF!="Muy Baja",'Mapa final'!#REF!="Moderado"),CONCATENATE("R9C",'Mapa final'!#REF!),"")</f>
        <v>#REF!</v>
      </c>
      <c r="Y54" s="68" t="e">
        <f>IF(AND('Mapa final'!#REF!="Muy Baja",'Mapa final'!#REF!="Moderado"),CONCATENATE("R9C",'Mapa final'!#REF!),"")</f>
        <v>#REF!</v>
      </c>
      <c r="Z54" s="68" t="e">
        <f>IF(AND('Mapa final'!#REF!="Muy Baja",'Mapa final'!#REF!="Moderado"),CONCATENATE("R9C",'Mapa final'!#REF!),"")</f>
        <v>#REF!</v>
      </c>
      <c r="AA54" s="69" t="e">
        <f>IF(AND('Mapa final'!#REF!="Muy Baja",'Mapa final'!#REF!="Moderado"),CONCATENATE("R9C",'Mapa final'!#REF!),"")</f>
        <v>#REF!</v>
      </c>
      <c r="AB54" s="52" t="e">
        <f>IF(AND('Mapa final'!#REF!="Muy Baja",'Mapa final'!#REF!="Mayor"),CONCATENATE("R9C",'Mapa final'!#REF!),"")</f>
        <v>#REF!</v>
      </c>
      <c r="AC54" s="53" t="e">
        <f>IF(AND('Mapa final'!#REF!="Muy Baja",'Mapa final'!#REF!="Mayor"),CONCATENATE("R9C",'Mapa final'!#REF!),"")</f>
        <v>#REF!</v>
      </c>
      <c r="AD54" s="53" t="e">
        <f>IF(AND('Mapa final'!#REF!="Muy Baja",'Mapa final'!#REF!="Mayor"),CONCATENATE("R9C",'Mapa final'!#REF!),"")</f>
        <v>#REF!</v>
      </c>
      <c r="AE54" s="53" t="e">
        <f>IF(AND('Mapa final'!#REF!="Muy Baja",'Mapa final'!#REF!="Mayor"),CONCATENATE("R9C",'Mapa final'!#REF!),"")</f>
        <v>#REF!</v>
      </c>
      <c r="AF54" s="53" t="e">
        <f>IF(AND('Mapa final'!#REF!="Muy Baja",'Mapa final'!#REF!="Mayor"),CONCATENATE("R9C",'Mapa final'!#REF!),"")</f>
        <v>#REF!</v>
      </c>
      <c r="AG54" s="54" t="e">
        <f>IF(AND('Mapa final'!#REF!="Muy Baja",'Mapa final'!#REF!="Mayor"),CONCATENATE("R9C",'Mapa final'!#REF!),"")</f>
        <v>#REF!</v>
      </c>
      <c r="AH54" s="55" t="e">
        <f>IF(AND('Mapa final'!#REF!="Muy Baja",'Mapa final'!#REF!="Catastrófico"),CONCATENATE("R9C",'Mapa final'!#REF!),"")</f>
        <v>#REF!</v>
      </c>
      <c r="AI54" s="56" t="e">
        <f>IF(AND('Mapa final'!#REF!="Muy Baja",'Mapa final'!#REF!="Catastrófico"),CONCATENATE("R9C",'Mapa final'!#REF!),"")</f>
        <v>#REF!</v>
      </c>
      <c r="AJ54" s="56" t="e">
        <f>IF(AND('Mapa final'!#REF!="Muy Baja",'Mapa final'!#REF!="Catastrófico"),CONCATENATE("R9C",'Mapa final'!#REF!),"")</f>
        <v>#REF!</v>
      </c>
      <c r="AK54" s="56" t="e">
        <f>IF(AND('Mapa final'!#REF!="Muy Baja",'Mapa final'!#REF!="Catastrófico"),CONCATENATE("R9C",'Mapa final'!#REF!),"")</f>
        <v>#REF!</v>
      </c>
      <c r="AL54" s="56" t="e">
        <f>IF(AND('Mapa final'!#REF!="Muy Baja",'Mapa final'!#REF!="Catastrófico"),CONCATENATE("R9C",'Mapa final'!#REF!),"")</f>
        <v>#REF!</v>
      </c>
      <c r="AM54" s="57" t="e">
        <f>IF(AND('Mapa final'!#REF!="Muy Baja",'Mapa final'!#REF!="Catastrófico"),CONCATENATE("R9C",'Mapa final'!#REF!),"")</f>
        <v>#REF!</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48"/>
      <c r="C55" s="248"/>
      <c r="D55" s="249"/>
      <c r="E55" s="348"/>
      <c r="F55" s="349"/>
      <c r="G55" s="349"/>
      <c r="H55" s="349"/>
      <c r="I55" s="363"/>
      <c r="J55" s="79" t="e">
        <f>IF(AND('Mapa final'!#REF!="Muy Baja",'Mapa final'!#REF!="Leve"),CONCATENATE("R10C",'Mapa final'!#REF!),"")</f>
        <v>#REF!</v>
      </c>
      <c r="K55" s="80" t="e">
        <f>IF(AND('Mapa final'!#REF!="Muy Baja",'Mapa final'!#REF!="Leve"),CONCATENATE("R10C",'Mapa final'!#REF!),"")</f>
        <v>#REF!</v>
      </c>
      <c r="L55" s="80" t="e">
        <f>IF(AND('Mapa final'!#REF!="Muy Baja",'Mapa final'!#REF!="Leve"),CONCATENATE("R10C",'Mapa final'!#REF!),"")</f>
        <v>#REF!</v>
      </c>
      <c r="M55" s="80" t="e">
        <f>IF(AND('Mapa final'!#REF!="Muy Baja",'Mapa final'!#REF!="Leve"),CONCATENATE("R10C",'Mapa final'!#REF!),"")</f>
        <v>#REF!</v>
      </c>
      <c r="N55" s="80" t="e">
        <f>IF(AND('Mapa final'!#REF!="Muy Baja",'Mapa final'!#REF!="Leve"),CONCATENATE("R10C",'Mapa final'!#REF!),"")</f>
        <v>#REF!</v>
      </c>
      <c r="O55" s="81" t="str">
        <f>IF(AND('Mapa final'!$Y$17="Muy Baja",'Mapa final'!$AA$17="Leve"),CONCATENATE("R10C",'Mapa final'!$O$17),"")</f>
        <v/>
      </c>
      <c r="P55" s="79" t="e">
        <f>IF(AND('Mapa final'!#REF!="Muy Baja",'Mapa final'!#REF!="Menor"),CONCATENATE("R10C",'Mapa final'!#REF!),"")</f>
        <v>#REF!</v>
      </c>
      <c r="Q55" s="80" t="e">
        <f>IF(AND('Mapa final'!#REF!="Muy Baja",'Mapa final'!#REF!="Menor"),CONCATENATE("R10C",'Mapa final'!#REF!),"")</f>
        <v>#REF!</v>
      </c>
      <c r="R55" s="80" t="e">
        <f>IF(AND('Mapa final'!#REF!="Muy Baja",'Mapa final'!#REF!="Menor"),CONCATENATE("R10C",'Mapa final'!#REF!),"")</f>
        <v>#REF!</v>
      </c>
      <c r="S55" s="80" t="e">
        <f>IF(AND('Mapa final'!#REF!="Muy Baja",'Mapa final'!#REF!="Menor"),CONCATENATE("R10C",'Mapa final'!#REF!),"")</f>
        <v>#REF!</v>
      </c>
      <c r="T55" s="80" t="e">
        <f>IF(AND('Mapa final'!#REF!="Muy Baja",'Mapa final'!#REF!="Menor"),CONCATENATE("R10C",'Mapa final'!#REF!),"")</f>
        <v>#REF!</v>
      </c>
      <c r="U55" s="81" t="str">
        <f>IF(AND('Mapa final'!$Y$17="Muy Baja",'Mapa final'!$AA$17="Menor"),CONCATENATE("R10C",'Mapa final'!$O$17),"")</f>
        <v/>
      </c>
      <c r="V55" s="70" t="e">
        <f>IF(AND('Mapa final'!#REF!="Muy Baja",'Mapa final'!#REF!="Moderado"),CONCATENATE("R10C",'Mapa final'!#REF!),"")</f>
        <v>#REF!</v>
      </c>
      <c r="W55" s="71" t="e">
        <f>IF(AND('Mapa final'!#REF!="Muy Baja",'Mapa final'!#REF!="Moderado"),CONCATENATE("R10C",'Mapa final'!#REF!),"")</f>
        <v>#REF!</v>
      </c>
      <c r="X55" s="71" t="e">
        <f>IF(AND('Mapa final'!#REF!="Muy Baja",'Mapa final'!#REF!="Moderado"),CONCATENATE("R10C",'Mapa final'!#REF!),"")</f>
        <v>#REF!</v>
      </c>
      <c r="Y55" s="71" t="e">
        <f>IF(AND('Mapa final'!#REF!="Muy Baja",'Mapa final'!#REF!="Moderado"),CONCATENATE("R10C",'Mapa final'!#REF!),"")</f>
        <v>#REF!</v>
      </c>
      <c r="Z55" s="71" t="e">
        <f>IF(AND('Mapa final'!#REF!="Muy Baja",'Mapa final'!#REF!="Moderado"),CONCATENATE("R10C",'Mapa final'!#REF!),"")</f>
        <v>#REF!</v>
      </c>
      <c r="AA55" s="72" t="str">
        <f>IF(AND('Mapa final'!$Y$17="Muy Baja",'Mapa final'!$AA$17="Moderado"),CONCATENATE("R10C",'Mapa final'!$O$17),"")</f>
        <v/>
      </c>
      <c r="AB55" s="58" t="e">
        <f>IF(AND('Mapa final'!#REF!="Muy Baja",'Mapa final'!#REF!="Mayor"),CONCATENATE("R10C",'Mapa final'!#REF!),"")</f>
        <v>#REF!</v>
      </c>
      <c r="AC55" s="59" t="e">
        <f>IF(AND('Mapa final'!#REF!="Muy Baja",'Mapa final'!#REF!="Mayor"),CONCATENATE("R10C",'Mapa final'!#REF!),"")</f>
        <v>#REF!</v>
      </c>
      <c r="AD55" s="59" t="e">
        <f>IF(AND('Mapa final'!#REF!="Muy Baja",'Mapa final'!#REF!="Mayor"),CONCATENATE("R10C",'Mapa final'!#REF!),"")</f>
        <v>#REF!</v>
      </c>
      <c r="AE55" s="59" t="e">
        <f>IF(AND('Mapa final'!#REF!="Muy Baja",'Mapa final'!#REF!="Mayor"),CONCATENATE("R10C",'Mapa final'!#REF!),"")</f>
        <v>#REF!</v>
      </c>
      <c r="AF55" s="59" t="e">
        <f>IF(AND('Mapa final'!#REF!="Muy Baja",'Mapa final'!#REF!="Mayor"),CONCATENATE("R10C",'Mapa final'!#REF!),"")</f>
        <v>#REF!</v>
      </c>
      <c r="AG55" s="60" t="str">
        <f>IF(AND('Mapa final'!$Y$17="Muy Baja",'Mapa final'!$AA$17="Mayor"),CONCATENATE("R10C",'Mapa final'!$O$17),"")</f>
        <v/>
      </c>
      <c r="AH55" s="61" t="e">
        <f>IF(AND('Mapa final'!#REF!="Muy Baja",'Mapa final'!#REF!="Catastrófico"),CONCATENATE("R10C",'Mapa final'!#REF!),"")</f>
        <v>#REF!</v>
      </c>
      <c r="AI55" s="62" t="e">
        <f>IF(AND('Mapa final'!#REF!="Muy Baja",'Mapa final'!#REF!="Catastrófico"),CONCATENATE("R10C",'Mapa final'!#REF!),"")</f>
        <v>#REF!</v>
      </c>
      <c r="AJ55" s="62" t="e">
        <f>IF(AND('Mapa final'!#REF!="Muy Baja",'Mapa final'!#REF!="Catastrófico"),CONCATENATE("R10C",'Mapa final'!#REF!),"")</f>
        <v>#REF!</v>
      </c>
      <c r="AK55" s="62" t="e">
        <f>IF(AND('Mapa final'!#REF!="Muy Baja",'Mapa final'!#REF!="Catastrófico"),CONCATENATE("R10C",'Mapa final'!#REF!),"")</f>
        <v>#REF!</v>
      </c>
      <c r="AL55" s="62" t="e">
        <f>IF(AND('Mapa final'!#REF!="Muy Baja",'Mapa final'!#REF!="Catastrófico"),CONCATENATE("R10C",'Mapa final'!#REF!),"")</f>
        <v>#REF!</v>
      </c>
      <c r="AM55" s="63" t="str">
        <f>IF(AND('Mapa final'!$Y$17="Muy Baja",'Mapa final'!$AA$17="Catastrófico"),CONCATENATE("R10C",'Mapa final'!$O$17),"")</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43" t="s">
        <v>112</v>
      </c>
      <c r="K56" s="344"/>
      <c r="L56" s="344"/>
      <c r="M56" s="344"/>
      <c r="N56" s="344"/>
      <c r="O56" s="361"/>
      <c r="P56" s="343" t="s">
        <v>111</v>
      </c>
      <c r="Q56" s="344"/>
      <c r="R56" s="344"/>
      <c r="S56" s="344"/>
      <c r="T56" s="344"/>
      <c r="U56" s="361"/>
      <c r="V56" s="343" t="s">
        <v>110</v>
      </c>
      <c r="W56" s="344"/>
      <c r="X56" s="344"/>
      <c r="Y56" s="344"/>
      <c r="Z56" s="344"/>
      <c r="AA56" s="361"/>
      <c r="AB56" s="343" t="s">
        <v>109</v>
      </c>
      <c r="AC56" s="382"/>
      <c r="AD56" s="344"/>
      <c r="AE56" s="344"/>
      <c r="AF56" s="344"/>
      <c r="AG56" s="361"/>
      <c r="AH56" s="343" t="s">
        <v>108</v>
      </c>
      <c r="AI56" s="344"/>
      <c r="AJ56" s="344"/>
      <c r="AK56" s="344"/>
      <c r="AL56" s="344"/>
      <c r="AM56" s="361"/>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47"/>
      <c r="K57" s="346"/>
      <c r="L57" s="346"/>
      <c r="M57" s="346"/>
      <c r="N57" s="346"/>
      <c r="O57" s="362"/>
      <c r="P57" s="347"/>
      <c r="Q57" s="346"/>
      <c r="R57" s="346"/>
      <c r="S57" s="346"/>
      <c r="T57" s="346"/>
      <c r="U57" s="362"/>
      <c r="V57" s="347"/>
      <c r="W57" s="346"/>
      <c r="X57" s="346"/>
      <c r="Y57" s="346"/>
      <c r="Z57" s="346"/>
      <c r="AA57" s="362"/>
      <c r="AB57" s="347"/>
      <c r="AC57" s="346"/>
      <c r="AD57" s="346"/>
      <c r="AE57" s="346"/>
      <c r="AF57" s="346"/>
      <c r="AG57" s="362"/>
      <c r="AH57" s="347"/>
      <c r="AI57" s="346"/>
      <c r="AJ57" s="346"/>
      <c r="AK57" s="346"/>
      <c r="AL57" s="346"/>
      <c r="AM57" s="362"/>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47"/>
      <c r="K58" s="346"/>
      <c r="L58" s="346"/>
      <c r="M58" s="346"/>
      <c r="N58" s="346"/>
      <c r="O58" s="362"/>
      <c r="P58" s="347"/>
      <c r="Q58" s="346"/>
      <c r="R58" s="346"/>
      <c r="S58" s="346"/>
      <c r="T58" s="346"/>
      <c r="U58" s="362"/>
      <c r="V58" s="347"/>
      <c r="W58" s="346"/>
      <c r="X58" s="346"/>
      <c r="Y58" s="346"/>
      <c r="Z58" s="346"/>
      <c r="AA58" s="362"/>
      <c r="AB58" s="347"/>
      <c r="AC58" s="346"/>
      <c r="AD58" s="346"/>
      <c r="AE58" s="346"/>
      <c r="AF58" s="346"/>
      <c r="AG58" s="362"/>
      <c r="AH58" s="347"/>
      <c r="AI58" s="346"/>
      <c r="AJ58" s="346"/>
      <c r="AK58" s="346"/>
      <c r="AL58" s="346"/>
      <c r="AM58" s="362"/>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47"/>
      <c r="K59" s="346"/>
      <c r="L59" s="346"/>
      <c r="M59" s="346"/>
      <c r="N59" s="346"/>
      <c r="O59" s="362"/>
      <c r="P59" s="347"/>
      <c r="Q59" s="346"/>
      <c r="R59" s="346"/>
      <c r="S59" s="346"/>
      <c r="T59" s="346"/>
      <c r="U59" s="362"/>
      <c r="V59" s="347"/>
      <c r="W59" s="346"/>
      <c r="X59" s="346"/>
      <c r="Y59" s="346"/>
      <c r="Z59" s="346"/>
      <c r="AA59" s="362"/>
      <c r="AB59" s="347"/>
      <c r="AC59" s="346"/>
      <c r="AD59" s="346"/>
      <c r="AE59" s="346"/>
      <c r="AF59" s="346"/>
      <c r="AG59" s="362"/>
      <c r="AH59" s="347"/>
      <c r="AI59" s="346"/>
      <c r="AJ59" s="346"/>
      <c r="AK59" s="346"/>
      <c r="AL59" s="346"/>
      <c r="AM59" s="362"/>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47"/>
      <c r="K60" s="346"/>
      <c r="L60" s="346"/>
      <c r="M60" s="346"/>
      <c r="N60" s="346"/>
      <c r="O60" s="362"/>
      <c r="P60" s="347"/>
      <c r="Q60" s="346"/>
      <c r="R60" s="346"/>
      <c r="S60" s="346"/>
      <c r="T60" s="346"/>
      <c r="U60" s="362"/>
      <c r="V60" s="347"/>
      <c r="W60" s="346"/>
      <c r="X60" s="346"/>
      <c r="Y60" s="346"/>
      <c r="Z60" s="346"/>
      <c r="AA60" s="362"/>
      <c r="AB60" s="347"/>
      <c r="AC60" s="346"/>
      <c r="AD60" s="346"/>
      <c r="AE60" s="346"/>
      <c r="AF60" s="346"/>
      <c r="AG60" s="362"/>
      <c r="AH60" s="347"/>
      <c r="AI60" s="346"/>
      <c r="AJ60" s="346"/>
      <c r="AK60" s="346"/>
      <c r="AL60" s="346"/>
      <c r="AM60" s="362"/>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48"/>
      <c r="K61" s="349"/>
      <c r="L61" s="349"/>
      <c r="M61" s="349"/>
      <c r="N61" s="349"/>
      <c r="O61" s="363"/>
      <c r="P61" s="348"/>
      <c r="Q61" s="349"/>
      <c r="R61" s="349"/>
      <c r="S61" s="349"/>
      <c r="T61" s="349"/>
      <c r="U61" s="363"/>
      <c r="V61" s="348"/>
      <c r="W61" s="349"/>
      <c r="X61" s="349"/>
      <c r="Y61" s="349"/>
      <c r="Z61" s="349"/>
      <c r="AA61" s="363"/>
      <c r="AB61" s="348"/>
      <c r="AC61" s="349"/>
      <c r="AD61" s="349"/>
      <c r="AE61" s="349"/>
      <c r="AF61" s="349"/>
      <c r="AG61" s="363"/>
      <c r="AH61" s="348"/>
      <c r="AI61" s="349"/>
      <c r="AJ61" s="349"/>
      <c r="AK61" s="349"/>
      <c r="AL61" s="349"/>
      <c r="AM61" s="36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83" t="s">
        <v>55</v>
      </c>
      <c r="C1" s="383"/>
      <c r="D1" s="383"/>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84" t="s">
        <v>63</v>
      </c>
      <c r="C1" s="384"/>
      <c r="D1" s="384"/>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157</v>
      </c>
      <c r="D4" s="37" t="s">
        <v>97</v>
      </c>
      <c r="E4" s="83"/>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145</v>
      </c>
      <c r="D11" s="103" t="s">
        <v>152</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149</v>
      </c>
      <c r="D12" s="103" t="s">
        <v>153</v>
      </c>
      <c r="E12" s="83"/>
      <c r="F12" s="83"/>
      <c r="G12" s="83"/>
      <c r="H12" s="83"/>
      <c r="I12" s="83"/>
      <c r="J12" s="83"/>
      <c r="K12" s="83"/>
      <c r="L12" s="83"/>
      <c r="M12" s="83"/>
      <c r="N12" s="83"/>
      <c r="O12" s="83"/>
      <c r="P12" s="83"/>
      <c r="Q12" s="83"/>
      <c r="R12" s="83"/>
      <c r="S12" s="83"/>
      <c r="T12" s="83"/>
      <c r="U12" s="83"/>
    </row>
    <row r="13" spans="1:21" x14ac:dyDescent="0.25">
      <c r="A13" s="103"/>
      <c r="B13" s="103"/>
      <c r="C13" s="103" t="s">
        <v>148</v>
      </c>
      <c r="D13" s="103" t="s">
        <v>154</v>
      </c>
      <c r="E13" s="83"/>
      <c r="F13" s="83"/>
      <c r="G13" s="83"/>
      <c r="H13" s="83"/>
      <c r="I13" s="83"/>
      <c r="J13" s="83"/>
      <c r="K13" s="83"/>
      <c r="L13" s="83"/>
      <c r="M13" s="83"/>
      <c r="N13" s="83"/>
      <c r="O13" s="83"/>
      <c r="P13" s="83"/>
      <c r="Q13" s="83"/>
      <c r="R13" s="83"/>
      <c r="S13" s="83"/>
      <c r="T13" s="83"/>
      <c r="U13" s="83"/>
    </row>
    <row r="14" spans="1:21" x14ac:dyDescent="0.25">
      <c r="A14" s="103"/>
      <c r="B14" s="103"/>
      <c r="C14" s="103" t="s">
        <v>150</v>
      </c>
      <c r="D14" s="103" t="s">
        <v>155</v>
      </c>
      <c r="E14" s="83"/>
      <c r="F14" s="83"/>
      <c r="G14" s="83"/>
      <c r="H14" s="83"/>
      <c r="I14" s="83"/>
      <c r="J14" s="83"/>
      <c r="K14" s="83"/>
      <c r="L14" s="83"/>
      <c r="M14" s="83"/>
      <c r="N14" s="83"/>
      <c r="O14" s="83"/>
      <c r="P14" s="83"/>
      <c r="Q14" s="83"/>
      <c r="R14" s="83"/>
      <c r="S14" s="83"/>
      <c r="T14" s="83"/>
      <c r="U14" s="83"/>
    </row>
    <row r="15" spans="1:21" x14ac:dyDescent="0.25">
      <c r="A15" s="103"/>
      <c r="B15" s="103"/>
      <c r="C15" s="103" t="s">
        <v>151</v>
      </c>
      <c r="D15" s="103" t="s">
        <v>156</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144</v>
      </c>
      <c r="D209" s="33" t="s">
        <v>88</v>
      </c>
      <c r="E209" s="33" t="s">
        <v>144</v>
      </c>
    </row>
    <row r="210" spans="1:8" ht="21" x14ac:dyDescent="0.35">
      <c r="A210" s="83"/>
      <c r="B210" s="31" t="s">
        <v>90</v>
      </c>
      <c r="C210" s="31"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str" cm="1">
        <f t="array" ref="B221:B223">_xlfn.UNIQUE(Tabla1[[#All],[Criterios]])</f>
        <v>Criterios</v>
      </c>
      <c r="C221" s="32"/>
      <c r="E221" t="s">
        <v>118</v>
      </c>
      <c r="F221" t="str">
        <f t="shared" si="0"/>
        <v xml:space="preserve">     El riesgo afecta la imagen de la entidad a nivel nacional, con efecto publicitarios sostenible a nivel país</v>
      </c>
    </row>
    <row r="222" spans="1:8" x14ac:dyDescent="0.25">
      <c r="A222" s="83"/>
      <c r="B222" s="32" t="str">
        <v>Afectación Económica o presupuestal</v>
      </c>
      <c r="C222" s="32"/>
    </row>
    <row r="223" spans="1:8" x14ac:dyDescent="0.25">
      <c r="B223" s="32" t="str">
        <v>Pérdida Reputacional</v>
      </c>
      <c r="C223" s="32"/>
      <c r="F223" s="35" t="s">
        <v>146</v>
      </c>
    </row>
    <row r="224" spans="1:8" x14ac:dyDescent="0.25">
      <c r="B224" s="22"/>
      <c r="C224" s="22"/>
      <c r="F224" s="35" t="s">
        <v>147</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topLeftCell="A61" workbookViewId="0"/>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85" t="s">
        <v>78</v>
      </c>
      <c r="C1" s="386"/>
      <c r="D1" s="386"/>
      <c r="E1" s="386"/>
      <c r="F1" s="387"/>
    </row>
    <row r="2" spans="2:6" ht="16.5" thickBot="1" x14ac:dyDescent="0.3">
      <c r="B2" s="89"/>
      <c r="C2" s="89"/>
      <c r="D2" s="89"/>
      <c r="E2" s="89"/>
      <c r="F2" s="89"/>
    </row>
    <row r="3" spans="2:6" ht="16.5" thickBot="1" x14ac:dyDescent="0.25">
      <c r="B3" s="389" t="s">
        <v>64</v>
      </c>
      <c r="C3" s="390"/>
      <c r="D3" s="390"/>
      <c r="E3" s="101" t="s">
        <v>65</v>
      </c>
      <c r="F3" s="102" t="s">
        <v>66</v>
      </c>
    </row>
    <row r="4" spans="2:6" ht="31.5" x14ac:dyDescent="0.2">
      <c r="B4" s="391" t="s">
        <v>67</v>
      </c>
      <c r="C4" s="393" t="s">
        <v>13</v>
      </c>
      <c r="D4" s="90" t="s">
        <v>14</v>
      </c>
      <c r="E4" s="91" t="s">
        <v>68</v>
      </c>
      <c r="F4" s="92">
        <v>0.25</v>
      </c>
    </row>
    <row r="5" spans="2:6" ht="47.25" x14ac:dyDescent="0.2">
      <c r="B5" s="392"/>
      <c r="C5" s="394"/>
      <c r="D5" s="93" t="s">
        <v>15</v>
      </c>
      <c r="E5" s="94" t="s">
        <v>69</v>
      </c>
      <c r="F5" s="95">
        <v>0.15</v>
      </c>
    </row>
    <row r="6" spans="2:6" ht="47.25" x14ac:dyDescent="0.2">
      <c r="B6" s="392"/>
      <c r="C6" s="394"/>
      <c r="D6" s="93" t="s">
        <v>16</v>
      </c>
      <c r="E6" s="94" t="s">
        <v>70</v>
      </c>
      <c r="F6" s="95">
        <v>0.1</v>
      </c>
    </row>
    <row r="7" spans="2:6" ht="63" x14ac:dyDescent="0.2">
      <c r="B7" s="392"/>
      <c r="C7" s="394" t="s">
        <v>17</v>
      </c>
      <c r="D7" s="93" t="s">
        <v>10</v>
      </c>
      <c r="E7" s="94" t="s">
        <v>71</v>
      </c>
      <c r="F7" s="95">
        <v>0.25</v>
      </c>
    </row>
    <row r="8" spans="2:6" ht="31.5" x14ac:dyDescent="0.2">
      <c r="B8" s="392"/>
      <c r="C8" s="394"/>
      <c r="D8" s="93" t="s">
        <v>9</v>
      </c>
      <c r="E8" s="94" t="s">
        <v>72</v>
      </c>
      <c r="F8" s="95">
        <v>0.15</v>
      </c>
    </row>
    <row r="9" spans="2:6" ht="47.25" x14ac:dyDescent="0.2">
      <c r="B9" s="392" t="s">
        <v>161</v>
      </c>
      <c r="C9" s="394" t="s">
        <v>18</v>
      </c>
      <c r="D9" s="93" t="s">
        <v>19</v>
      </c>
      <c r="E9" s="94" t="s">
        <v>73</v>
      </c>
      <c r="F9" s="96" t="s">
        <v>74</v>
      </c>
    </row>
    <row r="10" spans="2:6" ht="63" x14ac:dyDescent="0.2">
      <c r="B10" s="392"/>
      <c r="C10" s="394"/>
      <c r="D10" s="93" t="s">
        <v>20</v>
      </c>
      <c r="E10" s="94" t="s">
        <v>75</v>
      </c>
      <c r="F10" s="96" t="s">
        <v>74</v>
      </c>
    </row>
    <row r="11" spans="2:6" ht="47.25" x14ac:dyDescent="0.2">
      <c r="B11" s="392"/>
      <c r="C11" s="394" t="s">
        <v>21</v>
      </c>
      <c r="D11" s="93" t="s">
        <v>22</v>
      </c>
      <c r="E11" s="94" t="s">
        <v>76</v>
      </c>
      <c r="F11" s="96" t="s">
        <v>74</v>
      </c>
    </row>
    <row r="12" spans="2:6" ht="47.25" x14ac:dyDescent="0.2">
      <c r="B12" s="392"/>
      <c r="C12" s="394"/>
      <c r="D12" s="93" t="s">
        <v>23</v>
      </c>
      <c r="E12" s="94" t="s">
        <v>77</v>
      </c>
      <c r="F12" s="96" t="s">
        <v>74</v>
      </c>
    </row>
    <row r="13" spans="2:6" ht="31.5" x14ac:dyDescent="0.2">
      <c r="B13" s="392"/>
      <c r="C13" s="394" t="s">
        <v>24</v>
      </c>
      <c r="D13" s="93" t="s">
        <v>119</v>
      </c>
      <c r="E13" s="94" t="s">
        <v>122</v>
      </c>
      <c r="F13" s="96" t="s">
        <v>74</v>
      </c>
    </row>
    <row r="14" spans="2:6" ht="32.25" thickBot="1" x14ac:dyDescent="0.25">
      <c r="B14" s="395"/>
      <c r="C14" s="396"/>
      <c r="D14" s="97" t="s">
        <v>120</v>
      </c>
      <c r="E14" s="98" t="s">
        <v>121</v>
      </c>
      <c r="F14" s="99" t="s">
        <v>74</v>
      </c>
    </row>
    <row r="15" spans="2:6" ht="49.5" customHeight="1" x14ac:dyDescent="0.2">
      <c r="B15" s="388" t="s">
        <v>158</v>
      </c>
      <c r="C15" s="388"/>
      <c r="D15" s="388"/>
      <c r="E15" s="388"/>
      <c r="F15" s="388"/>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USER</cp:lastModifiedBy>
  <cp:lastPrinted>2020-05-13T01:12:22Z</cp:lastPrinted>
  <dcterms:created xsi:type="dcterms:W3CDTF">2020-03-24T23:12:47Z</dcterms:created>
  <dcterms:modified xsi:type="dcterms:W3CDTF">2023-06-05T16:52:04Z</dcterms:modified>
</cp:coreProperties>
</file>